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ассовй план сИзм. спр №5" sheetId="1" r:id="rId1"/>
  </sheets>
  <externalReferences>
    <externalReference r:id="rId4"/>
  </externalReferences>
  <definedNames>
    <definedName name="OLE_LINK1" localSheetId="0">'Кассовй план сИзм. спр №5'!$B$51</definedName>
    <definedName name="_xlnm.Print_Area" localSheetId="0">'Кассовй план сИзм. спр №5'!$A$1:$E$58</definedName>
  </definedNames>
  <calcPr fullCalcOnLoad="1"/>
</workbook>
</file>

<file path=xl/sharedStrings.xml><?xml version="1.0" encoding="utf-8"?>
<sst xmlns="http://schemas.openxmlformats.org/spreadsheetml/2006/main" count="197" uniqueCount="152">
  <si>
    <t>Расходы</t>
  </si>
  <si>
    <t>ИТОГО ДОХОДОВ</t>
  </si>
  <si>
    <t>2 07 03000 03 0000 180</t>
  </si>
  <si>
    <t>903</t>
  </si>
  <si>
    <t>Прочие безвозмездные поступления в  бюджеты внутригородских муниципальных образований городов федерального значения Москвы и Санкт-Петербурга</t>
  </si>
  <si>
    <t>1.6.2.1</t>
  </si>
  <si>
    <t>2 07 00000 00 0000 180</t>
  </si>
  <si>
    <t>000</t>
  </si>
  <si>
    <t>ПРОЧИЕ БЕЗВОЗМЕЗДНЫЕ ПОСТУПЛЕНИЯ</t>
  </si>
  <si>
    <t>1.6.2</t>
  </si>
  <si>
    <t>2 02 03027 03 0200 151</t>
  </si>
  <si>
    <t xml:space="preserve">Субвенции бюджетам внутригородских муниципальных образований Санкт-Петербурга на вознаграждение, причитающееся приемному родителю </t>
  </si>
  <si>
    <t>1.5.1.2.1.2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</si>
  <si>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</si>
  <si>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</si>
  <si>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1.5.1.2.1.1</t>
  </si>
  <si>
    <t>2 02 03027 03 0000 151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</si>
  <si>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</si>
  <si>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1.5.1.2.1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</si>
  <si>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</si>
  <si>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</si>
  <si>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1.5.1.1.2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</si>
  <si>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</si>
  <si>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 составлению протоколов об административных правонарушениях</t>
  </si>
  <si>
    <t>1.5.1.1.2.1.2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</si>
  <si>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</si>
  <si>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</si>
  <si>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1.5.1.1.2.1.1</t>
  </si>
  <si>
    <t>2 02 03 024 03 0000 151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</si>
  <si>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</si>
  <si>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1.5.1.1.2.1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</si>
  <si>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</si>
  <si>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</si>
  <si>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</si>
  <si>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</si>
  <si>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1.5.1.1</t>
  </si>
  <si>
    <t>2 02 00000 00 0000 151</t>
  </si>
  <si>
    <t>БЕЗВОЗМЕЗДНЫЕ ПОСТУПЛЕНИЯ ОТ ДРУГИХ БЮДЖЕТОВ БЮДЖЕТНОЙ  СИСТЕМЫ РОССИЙСКОЙ ФЕДЕРАЦИИ</t>
  </si>
  <si>
    <t>1.5.1</t>
  </si>
  <si>
    <t>2 00 00000 00 0000 000</t>
  </si>
  <si>
    <t>БЕЗВОЗМЕЗДНЫЕ ПОСТУПЛЕНИЯ</t>
  </si>
  <si>
    <t>1.5</t>
  </si>
  <si>
    <t>1 17 05030 03 0000 180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</si>
  <si>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</si>
  <si>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1.6.1.1</t>
  </si>
  <si>
    <t>1 17 05000 00 0000 180</t>
  </si>
  <si>
    <t>Прочие неналоговые доходы</t>
  </si>
  <si>
    <t>1.6.1</t>
  </si>
  <si>
    <t>1 17 00000 00 0000 000</t>
  </si>
  <si>
    <t>ПРОЧИЕ НЕНАЛОГОВЫЕ ДОХОДЫ</t>
  </si>
  <si>
    <t>1.6</t>
  </si>
  <si>
    <t>1 16 90030 03 0200 140</t>
  </si>
  <si>
    <t>846</t>
  </si>
  <si>
    <t>Штрафы за адмистративные правонарушения в области предпринимательской деятельности, предусмотренные  статьей 44 Закона Санкт-Петербурга  от 12.05.2010 №273-70 "Об административных правонарушениях в  Санкт-Петербурге"</t>
  </si>
  <si>
    <t>1.4.2.1.2</t>
  </si>
  <si>
    <t>1 16 90030 03 0100 140</t>
  </si>
  <si>
    <t>806</t>
  </si>
  <si>
    <t>Штрафы за адмистративные правонарушения в области благоустройства, предусмотренные  главой 4 Закона Санкт-Петербурга  от 12.05.2010 №273-70 "Об административных правонарушениях в  Санкт-Петербурге"</t>
  </si>
  <si>
    <t>1.4.3.1.2</t>
  </si>
  <si>
    <t>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</si>
  <si>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</si>
  <si>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1.4.3.1</t>
  </si>
  <si>
    <t xml:space="preserve"> 1 16 90000 00 0000 140</t>
  </si>
  <si>
    <t>Прочие поступления от денежных взысканий (штрафов) и иных сумм в возмещение ущерба</t>
  </si>
  <si>
    <t>1.4.3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</si>
  <si>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</si>
  <si>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</si>
  <si>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1.4.1</t>
  </si>
  <si>
    <t xml:space="preserve"> 1 16 00000 00 0000 000</t>
  </si>
  <si>
    <t>ШТРАФЫ, САНКЦИИ, ВОЗМЕЩЕНИЕ УЩЕРБА</t>
  </si>
  <si>
    <t>1.4</t>
  </si>
  <si>
    <t>1 13 03030 03 0200 130</t>
  </si>
  <si>
    <t>Другие виды прочих доходов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заначения Москвы и Санкт-Петербурга</t>
  </si>
  <si>
    <t>1.3.1.1.2</t>
  </si>
  <si>
    <t>1 13 03030 03 0100 130</t>
  </si>
  <si>
    <t>811</t>
  </si>
  <si>
    <t>Средства, составляюшие восстановительную стоимость зеленых насаждений внутриквартального озелениния и подлежащие зачислению в бюджеты внутригородских муниципальных образований Санкт-Петербурга  в соответствии с законодательством Санкт-Петербурга</t>
  </si>
  <si>
    <t>1.3.1.1.1</t>
  </si>
  <si>
    <t>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</si>
  <si>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</si>
  <si>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1.3.1.1</t>
  </si>
  <si>
    <t>1 13 03000 00 0000 130</t>
  </si>
  <si>
    <t>Прочие доходы от оказания платных услуг и компенсации  затрат государства</t>
  </si>
  <si>
    <t>1.3.1</t>
  </si>
  <si>
    <t>1 13 00000 00 0000 000</t>
  </si>
  <si>
    <t>ДОХОДЫ ОТ ОКАЗАНИЯ ПЛАТНЫХ УСЛУГ И КОМПЕНСАЦИИ ЗАТРАТ ГОСУДАРТСВА</t>
  </si>
  <si>
    <t>1.3</t>
  </si>
  <si>
    <t xml:space="preserve"> 1 09 04040 01 0000 110</t>
  </si>
  <si>
    <t>182</t>
  </si>
  <si>
    <t xml:space="preserve">Налог с имущества, переходящего в порядке наследования или дарения  </t>
  </si>
  <si>
    <t>1 09  04000 00 0000 110</t>
  </si>
  <si>
    <t>Налоги на имущество</t>
  </si>
  <si>
    <t>1.3.1.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</si>
  <si>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</si>
  <si>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</si>
  <si>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 xml:space="preserve"> 1 06 01010 03 0000 110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</si>
  <si>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Москвы и Санкт-Петербурга </t>
  </si>
  <si>
    <t>1.2.1.1</t>
  </si>
  <si>
    <t xml:space="preserve"> 1 06 01000 00 0000 110</t>
  </si>
  <si>
    <t>Налог на имущество физических лиц</t>
  </si>
  <si>
    <t>1.2.1</t>
  </si>
  <si>
    <t xml:space="preserve"> 1 06 00000 00 0000 000</t>
  </si>
  <si>
    <t>НАЛОГИ НА ИМУЩЕСТВО</t>
  </si>
  <si>
    <t>1.2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</si>
  <si>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</si>
  <si>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</si>
  <si>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1.1.2.2</t>
  </si>
  <si>
    <t xml:space="preserve"> 1 05 02010 02 0000 110</t>
  </si>
  <si>
    <t xml:space="preserve">Единый налог на вмененный доход для отдельных видов деятельности </t>
  </si>
  <si>
    <t>1.1.2.1</t>
  </si>
  <si>
    <t xml:space="preserve"> 1 05 02000 00 0000 110</t>
  </si>
  <si>
    <t>Единый налог на вмененный доход для отдельных видов деятельности</t>
  </si>
  <si>
    <t>1.1.2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</si>
  <si>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</si>
  <si>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</si>
  <si>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</si>
  <si>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</si>
  <si>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1.1.1.1.2.1</t>
  </si>
  <si>
    <t xml:space="preserve"> 1 05 01020 00 0000 110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</si>
  <si>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</si>
  <si>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</si>
  <si>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</si>
  <si>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1 05 01011 01 0000 110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</si>
  <si>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</si>
  <si>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</si>
  <si>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1 05 01010 00 0000 110</t>
  </si>
  <si>
    <t>1.1.1.1</t>
  </si>
  <si>
    <t xml:space="preserve"> 1 05 01000 00 0000 110</t>
  </si>
  <si>
    <t>Налог, взимаемый в связи с применением упрощенной системы налогообложения</t>
  </si>
  <si>
    <t>1.1.1</t>
  </si>
  <si>
    <t xml:space="preserve"> 1 05 00000 00 0000 000</t>
  </si>
  <si>
    <t>НАЛОГИ НА СОВОКУПНЫЙ ДОХОД</t>
  </si>
  <si>
    <t>1.1</t>
  </si>
  <si>
    <t xml:space="preserve"> 1 00 00000 00 0000 000</t>
  </si>
  <si>
    <t xml:space="preserve"> ДОХОДЫ НАЛОГОВЫЕ И НЕНАЛОГОВЫЕ</t>
  </si>
  <si>
    <t>I</t>
  </si>
  <si>
    <t>РАЗДЕЛ 1. ДОХОДЫ</t>
  </si>
  <si>
    <t>4 квартал</t>
  </si>
  <si>
    <t>3 квартал</t>
  </si>
  <si>
    <t>2 квартал</t>
  </si>
  <si>
    <t>1 квартал</t>
  </si>
  <si>
    <t>Сумма тыс.руб.</t>
  </si>
  <si>
    <t>код источника доходов</t>
  </si>
  <si>
    <t>Код адмнистратора</t>
  </si>
  <si>
    <t>Наименование кода дохода  бюджета</t>
  </si>
  <si>
    <t>№ п/п</t>
  </si>
  <si>
    <r>
      <t xml:space="preserve">МУНИЦИПАЛЬНЫЙ ОКРУГ АДМИРАЛТЕЙСКИЙ ОКРУГНА на </t>
    </r>
    <r>
      <rPr>
        <b/>
        <sz val="13"/>
        <rFont val="Arial Cyr"/>
        <family val="0"/>
      </rPr>
      <t xml:space="preserve">2011 </t>
    </r>
    <r>
      <rPr>
        <b/>
        <sz val="12"/>
        <rFont val="Arial Cyr"/>
        <family val="0"/>
      </rPr>
      <t>год</t>
    </r>
  </si>
  <si>
    <t xml:space="preserve">ДОХОДЫ МЕСТНОГО БЮДЖЕТА МУНИЦИПАЛЬНОГО ОБРАЗОВАНИЯ  </t>
  </si>
  <si>
    <t>Приложение № 1</t>
  </si>
  <si>
    <t xml:space="preserve">к Решению Муниципального Совета </t>
  </si>
  <si>
    <t>МО Адмиралтейский округ</t>
  </si>
  <si>
    <t>от 02.03.2011 г. № 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</si>
</sst>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3"/>
      <name val="Arial Cyr"/>
      <family val="0"/>
    </font>
    <font>
      <b/>
      <sz val="16"/>
      <name val="Arial Cyr"/>
      <family val="2"/>
    </font>
    <font>
      <sz val="13"/>
      <name val="Arial Cyr"/>
      <family val="2"/>
    </font>
    <font>
      <sz val="12"/>
      <name val="Arial"/>
      <family val="2"/>
    </font>
    <font>
      <b/>
      <sz val="10"/>
      <name val="Arial Cyr"/>
      <family val="0"/>
    </font>
    <font>
      <b/>
      <sz val="15"/>
      <name val="Arial Cyr"/>
      <family val="2"/>
    </font>
    <font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 applyFill="1">
      <alignment/>
      <protection/>
    </xf>
    <xf numFmtId="164" fontId="2" fillId="0" borderId="0" xfId="52" applyNumberFormat="1">
      <alignment/>
      <protection/>
    </xf>
    <xf numFmtId="0" fontId="4" fillId="0" borderId="0" xfId="52" applyFont="1">
      <alignment/>
      <protection/>
    </xf>
    <xf numFmtId="164" fontId="4" fillId="0" borderId="0" xfId="52" applyNumberFormat="1" applyFont="1">
      <alignment/>
      <protection/>
    </xf>
    <xf numFmtId="4" fontId="4" fillId="0" borderId="0" xfId="52" applyNumberFormat="1" applyFont="1">
      <alignment/>
      <protection/>
    </xf>
    <xf numFmtId="164" fontId="5" fillId="0" borderId="0" xfId="52" applyNumberFormat="1" applyFont="1">
      <alignment/>
      <protection/>
    </xf>
    <xf numFmtId="164" fontId="2" fillId="0" borderId="0" xfId="52" applyNumberFormat="1" applyAlignment="1">
      <alignment horizontal="center"/>
      <protection/>
    </xf>
    <xf numFmtId="165" fontId="2" fillId="0" borderId="0" xfId="52" applyNumberFormat="1">
      <alignment/>
      <protection/>
    </xf>
    <xf numFmtId="4" fontId="2" fillId="0" borderId="0" xfId="52" applyNumberFormat="1">
      <alignment/>
      <protection/>
    </xf>
    <xf numFmtId="164" fontId="6" fillId="0" borderId="0" xfId="52" applyNumberFormat="1" applyFont="1" applyAlignment="1">
      <alignment horizontal="center"/>
      <protection/>
    </xf>
    <xf numFmtId="0" fontId="6" fillId="0" borderId="0" xfId="52" applyFont="1">
      <alignment/>
      <protection/>
    </xf>
    <xf numFmtId="164" fontId="5" fillId="33" borderId="0" xfId="52" applyNumberFormat="1" applyFont="1" applyFill="1" applyBorder="1">
      <alignment/>
      <protection/>
    </xf>
    <xf numFmtId="164" fontId="6" fillId="33" borderId="0" xfId="52" applyNumberFormat="1" applyFont="1" applyFill="1" applyBorder="1" applyAlignment="1">
      <alignment horizontal="center"/>
      <protection/>
    </xf>
    <xf numFmtId="2" fontId="6" fillId="0" borderId="0" xfId="52" applyNumberFormat="1" applyFont="1" applyFill="1" applyBorder="1" applyAlignment="1">
      <alignment horizontal="center"/>
      <protection/>
    </xf>
    <xf numFmtId="49" fontId="6" fillId="0" borderId="0" xfId="52" applyNumberFormat="1" applyFont="1" applyFill="1" applyBorder="1" applyAlignment="1">
      <alignment horizontal="center"/>
      <protection/>
    </xf>
    <xf numFmtId="49" fontId="6" fillId="0" borderId="0" xfId="52" applyNumberFormat="1" applyFont="1" applyFill="1" applyBorder="1" applyAlignment="1">
      <alignment horizontal="center" wrapText="1"/>
      <protection/>
    </xf>
    <xf numFmtId="49" fontId="6" fillId="0" borderId="0" xfId="52" applyNumberFormat="1" applyFont="1" applyFill="1" applyBorder="1" applyAlignment="1">
      <alignment horizontal="left" wrapText="1"/>
      <protection/>
    </xf>
    <xf numFmtId="4" fontId="7" fillId="0" borderId="0" xfId="52" applyNumberFormat="1" applyFont="1">
      <alignment/>
      <protection/>
    </xf>
    <xf numFmtId="164" fontId="3" fillId="0" borderId="0" xfId="52" applyNumberFormat="1" applyFont="1">
      <alignment/>
      <protection/>
    </xf>
    <xf numFmtId="164" fontId="8" fillId="34" borderId="0" xfId="52" applyNumberFormat="1" applyFont="1" applyFill="1" applyBorder="1" applyAlignment="1">
      <alignment horizontal="center"/>
      <protection/>
    </xf>
    <xf numFmtId="164" fontId="3" fillId="33" borderId="0" xfId="52" applyNumberFormat="1" applyFont="1" applyFill="1" applyBorder="1" applyAlignment="1">
      <alignment horizontal="center"/>
      <protection/>
    </xf>
    <xf numFmtId="0" fontId="2" fillId="0" borderId="0" xfId="52" applyAlignment="1">
      <alignment horizontal="center"/>
      <protection/>
    </xf>
    <xf numFmtId="0" fontId="7" fillId="0" borderId="0" xfId="52" applyFont="1">
      <alignment/>
      <protection/>
    </xf>
    <xf numFmtId="164" fontId="9" fillId="35" borderId="10" xfId="52" applyNumberFormat="1" applyFont="1" applyFill="1" applyBorder="1" applyAlignment="1">
      <alignment horizontal="center" vertical="center" wrapText="1"/>
      <protection/>
    </xf>
    <xf numFmtId="3" fontId="9" fillId="35" borderId="10" xfId="52" applyNumberFormat="1" applyFont="1" applyFill="1" applyBorder="1" applyAlignment="1">
      <alignment horizontal="center" vertical="center" wrapText="1"/>
      <protection/>
    </xf>
    <xf numFmtId="0" fontId="9" fillId="35" borderId="10" xfId="52" applyFont="1" applyFill="1" applyBorder="1" applyAlignment="1">
      <alignment horizontal="center" wrapText="1"/>
      <protection/>
    </xf>
    <xf numFmtId="0" fontId="6" fillId="35" borderId="10" xfId="52" applyFont="1" applyFill="1" applyBorder="1" applyAlignment="1">
      <alignment horizontal="center"/>
      <protection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3" fontId="10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wrapText="1"/>
      <protection/>
    </xf>
    <xf numFmtId="49" fontId="7" fillId="0" borderId="10" xfId="52" applyNumberFormat="1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left" wrapText="1"/>
      <protection/>
    </xf>
    <xf numFmtId="165" fontId="7" fillId="0" borderId="10" xfId="52" applyNumberFormat="1" applyFont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3" fontId="10" fillId="0" borderId="10" xfId="52" applyNumberFormat="1" applyFont="1" applyFill="1" applyBorder="1" applyAlignment="1">
      <alignment horizontal="center" vertical="center" wrapText="1"/>
      <protection/>
    </xf>
    <xf numFmtId="49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left" wrapText="1"/>
      <protection/>
    </xf>
    <xf numFmtId="164" fontId="4" fillId="34" borderId="10" xfId="52" applyNumberFormat="1" applyFont="1" applyFill="1" applyBorder="1" applyAlignment="1">
      <alignment horizontal="center" vertical="center" wrapText="1"/>
      <protection/>
    </xf>
    <xf numFmtId="164" fontId="7" fillId="34" borderId="1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Alignment="1">
      <alignment wrapText="1"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0" fontId="11" fillId="0" borderId="10" xfId="52" applyFont="1" applyBorder="1" applyAlignment="1">
      <alignment wrapText="1"/>
      <protection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left" wrapText="1"/>
      <protection/>
    </xf>
    <xf numFmtId="49" fontId="4" fillId="0" borderId="10" xfId="52" applyNumberFormat="1" applyFont="1" applyFill="1" applyBorder="1" applyAlignment="1">
      <alignment horizontal="center"/>
      <protection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164" fontId="5" fillId="36" borderId="10" xfId="52" applyNumberFormat="1" applyFont="1" applyFill="1" applyBorder="1" applyAlignment="1">
      <alignment horizontal="center" vertical="center" wrapText="1"/>
      <protection/>
    </xf>
    <xf numFmtId="3" fontId="8" fillId="36" borderId="10" xfId="52" applyNumberFormat="1" applyFont="1" applyFill="1" applyBorder="1" applyAlignment="1">
      <alignment horizontal="center" vertical="center" wrapText="1"/>
      <protection/>
    </xf>
    <xf numFmtId="49" fontId="5" fillId="36" borderId="10" xfId="52" applyNumberFormat="1" applyFont="1" applyFill="1" applyBorder="1" applyAlignment="1">
      <alignment horizontal="center" vertical="center" wrapText="1"/>
      <protection/>
    </xf>
    <xf numFmtId="0" fontId="5" fillId="36" borderId="10" xfId="52" applyFont="1" applyFill="1" applyBorder="1" applyAlignment="1">
      <alignment horizontal="left" wrapText="1"/>
      <protection/>
    </xf>
    <xf numFmtId="49" fontId="5" fillId="36" borderId="10" xfId="52" applyNumberFormat="1" applyFont="1" applyFill="1" applyBorder="1" applyAlignment="1">
      <alignment horizontal="center"/>
      <protection/>
    </xf>
    <xf numFmtId="0" fontId="12" fillId="0" borderId="0" xfId="52" applyFont="1">
      <alignment/>
      <protection/>
    </xf>
    <xf numFmtId="164" fontId="10" fillId="0" borderId="10" xfId="52" applyNumberFormat="1" applyFont="1" applyBorder="1" applyAlignment="1">
      <alignment horizontal="center" vertical="center" wrapText="1"/>
      <protection/>
    </xf>
    <xf numFmtId="3" fontId="10" fillId="0" borderId="10" xfId="52" applyNumberFormat="1" applyFont="1" applyBorder="1" applyAlignment="1">
      <alignment horizontal="center" vertical="center" wrapText="1"/>
      <protection/>
    </xf>
    <xf numFmtId="49" fontId="7" fillId="0" borderId="10" xfId="52" applyNumberFormat="1" applyFont="1" applyBorder="1" applyAlignment="1">
      <alignment horizontal="center" vertical="center" wrapText="1"/>
      <protection/>
    </xf>
    <xf numFmtId="0" fontId="11" fillId="0" borderId="11" xfId="52" applyFont="1" applyBorder="1" applyAlignment="1">
      <alignment wrapText="1"/>
      <protection/>
    </xf>
    <xf numFmtId="49" fontId="7" fillId="0" borderId="10" xfId="52" applyNumberFormat="1" applyFont="1" applyBorder="1" applyAlignment="1">
      <alignment horizontal="center"/>
      <protection/>
    </xf>
    <xf numFmtId="0" fontId="4" fillId="0" borderId="10" xfId="52" applyFont="1" applyBorder="1" applyAlignment="1">
      <alignment horizontal="left" wrapText="1"/>
      <protection/>
    </xf>
    <xf numFmtId="164" fontId="8" fillId="36" borderId="10" xfId="52" applyNumberFormat="1" applyFont="1" applyFill="1" applyBorder="1" applyAlignment="1">
      <alignment horizontal="center" vertical="center" wrapText="1"/>
      <protection/>
    </xf>
    <xf numFmtId="49" fontId="6" fillId="36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left" wrapText="1"/>
      <protection/>
    </xf>
    <xf numFmtId="0" fontId="10" fillId="0" borderId="10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/>
      <protection/>
    </xf>
    <xf numFmtId="164" fontId="8" fillId="0" borderId="10" xfId="52" applyNumberFormat="1" applyFont="1" applyBorder="1" applyAlignment="1">
      <alignment horizontal="center" vertical="center" wrapText="1"/>
      <protection/>
    </xf>
    <xf numFmtId="3" fontId="8" fillId="0" borderId="10" xfId="52" applyNumberFormat="1" applyFont="1" applyBorder="1" applyAlignment="1">
      <alignment horizontal="center" vertical="center" wrapText="1"/>
      <protection/>
    </xf>
    <xf numFmtId="49" fontId="8" fillId="0" borderId="10" xfId="52" applyNumberFormat="1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left" wrapText="1"/>
      <protection/>
    </xf>
    <xf numFmtId="49" fontId="8" fillId="0" borderId="10" xfId="52" applyNumberFormat="1" applyFont="1" applyBorder="1" applyAlignment="1">
      <alignment horizontal="center"/>
      <protection/>
    </xf>
    <xf numFmtId="3" fontId="5" fillId="36" borderId="10" xfId="52" applyNumberFormat="1" applyFont="1" applyFill="1" applyBorder="1" applyAlignment="1">
      <alignment horizontal="center" vertical="center" wrapText="1"/>
      <protection/>
    </xf>
    <xf numFmtId="0" fontId="2" fillId="33" borderId="0" xfId="52" applyFill="1">
      <alignment/>
      <protection/>
    </xf>
    <xf numFmtId="164" fontId="4" fillId="33" borderId="10" xfId="52" applyNumberFormat="1" applyFont="1" applyFill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49" fontId="8" fillId="36" borderId="10" xfId="52" applyNumberFormat="1" applyFont="1" applyFill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/>
      <protection/>
    </xf>
    <xf numFmtId="49" fontId="10" fillId="33" borderId="10" xfId="52" applyNumberFormat="1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wrapText="1"/>
      <protection/>
    </xf>
    <xf numFmtId="49" fontId="4" fillId="33" borderId="10" xfId="52" applyNumberFormat="1" applyFont="1" applyFill="1" applyBorder="1" applyAlignment="1">
      <alignment horizontal="center"/>
      <protection/>
    </xf>
    <xf numFmtId="164" fontId="4" fillId="0" borderId="10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49" fontId="10" fillId="34" borderId="10" xfId="52" applyNumberFormat="1" applyFont="1" applyFill="1" applyBorder="1" applyAlignment="1">
      <alignment horizontal="center" vertical="center" wrapText="1"/>
      <protection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left" wrapText="1"/>
      <protection/>
    </xf>
    <xf numFmtId="49" fontId="7" fillId="0" borderId="10" xfId="52" applyNumberFormat="1" applyFont="1" applyFill="1" applyBorder="1" applyAlignment="1">
      <alignment horizontal="center"/>
      <protection/>
    </xf>
    <xf numFmtId="164" fontId="7" fillId="34" borderId="10" xfId="52" applyNumberFormat="1" applyFont="1" applyFill="1" applyBorder="1" applyAlignment="1">
      <alignment horizontal="center" vertical="center" wrapText="1"/>
      <protection/>
    </xf>
    <xf numFmtId="49" fontId="10" fillId="34" borderId="10" xfId="52" applyNumberFormat="1" applyFont="1" applyFill="1" applyBorder="1" applyAlignment="1">
      <alignment horizontal="center" vertical="center" wrapText="1"/>
      <protection/>
    </xf>
    <xf numFmtId="49" fontId="7" fillId="34" borderId="10" xfId="52" applyNumberFormat="1" applyFont="1" applyFill="1" applyBorder="1" applyAlignment="1">
      <alignment horizontal="center"/>
      <protection/>
    </xf>
    <xf numFmtId="164" fontId="6" fillId="5" borderId="10" xfId="52" applyNumberFormat="1" applyFont="1" applyFill="1" applyBorder="1" applyAlignment="1">
      <alignment horizontal="center" vertical="center" wrapText="1"/>
      <protection/>
    </xf>
    <xf numFmtId="49" fontId="8" fillId="5" borderId="10" xfId="52" applyNumberFormat="1" applyFont="1" applyFill="1" applyBorder="1" applyAlignment="1">
      <alignment horizontal="center" vertical="center" wrapText="1"/>
      <protection/>
    </xf>
    <xf numFmtId="0" fontId="6" fillId="5" borderId="10" xfId="52" applyFont="1" applyFill="1" applyBorder="1" applyAlignment="1">
      <alignment horizontal="left" wrapText="1"/>
      <protection/>
    </xf>
    <xf numFmtId="49" fontId="6" fillId="5" borderId="10" xfId="52" applyNumberFormat="1" applyFont="1" applyFill="1" applyBorder="1" applyAlignment="1">
      <alignment horizontal="center"/>
      <protection/>
    </xf>
    <xf numFmtId="164" fontId="7" fillId="0" borderId="10" xfId="52" applyNumberFormat="1" applyFont="1" applyBorder="1" applyAlignment="1">
      <alignment horizontal="center" vertical="center" wrapText="1"/>
      <protection/>
    </xf>
    <xf numFmtId="49" fontId="10" fillId="0" borderId="10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left" wrapText="1"/>
      <protection/>
    </xf>
    <xf numFmtId="164" fontId="5" fillId="37" borderId="12" xfId="52" applyNumberFormat="1" applyFont="1" applyFill="1" applyBorder="1" applyAlignment="1">
      <alignment horizontal="center" vertical="center" wrapText="1"/>
      <protection/>
    </xf>
    <xf numFmtId="49" fontId="13" fillId="37" borderId="10" xfId="52" applyNumberFormat="1" applyFont="1" applyFill="1" applyBorder="1" applyAlignment="1">
      <alignment horizontal="center" wrapText="1"/>
      <protection/>
    </xf>
    <xf numFmtId="49" fontId="5" fillId="37" borderId="10" xfId="52" applyNumberFormat="1" applyFont="1" applyFill="1" applyBorder="1" applyAlignment="1">
      <alignment horizontal="center" wrapText="1"/>
      <protection/>
    </xf>
    <xf numFmtId="0" fontId="5" fillId="37" borderId="10" xfId="52" applyFont="1" applyFill="1" applyBorder="1" applyAlignment="1">
      <alignment horizontal="left" wrapText="1"/>
      <protection/>
    </xf>
    <xf numFmtId="0" fontId="9" fillId="37" borderId="10" xfId="52" applyFont="1" applyFill="1" applyBorder="1" applyAlignment="1">
      <alignment horizontal="center"/>
      <protection/>
    </xf>
    <xf numFmtId="0" fontId="12" fillId="0" borderId="10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3" fontId="2" fillId="0" borderId="12" xfId="52" applyNumberFormat="1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center" wrapText="1"/>
      <protection/>
    </xf>
    <xf numFmtId="0" fontId="12" fillId="0" borderId="12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center"/>
      <protection/>
    </xf>
    <xf numFmtId="0" fontId="14" fillId="0" borderId="0" xfId="52" applyFont="1" applyFill="1" applyBorder="1" applyAlignment="1">
      <alignment horizontal="center" vertical="center"/>
      <protection/>
    </xf>
    <xf numFmtId="0" fontId="14" fillId="0" borderId="13" xfId="52" applyFont="1" applyFill="1" applyBorder="1" applyAlignment="1">
      <alignment horizontal="center" vertical="center"/>
      <protection/>
    </xf>
    <xf numFmtId="0" fontId="14" fillId="0" borderId="14" xfId="52" applyFont="1" applyBorder="1" applyAlignment="1">
      <alignment horizontal="center" vertical="center"/>
      <protection/>
    </xf>
    <xf numFmtId="0" fontId="14" fillId="0" borderId="12" xfId="52" applyFont="1" applyBorder="1" applyAlignment="1">
      <alignment horizontal="center" vertical="center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/>
      <protection/>
    </xf>
    <xf numFmtId="2" fontId="3" fillId="0" borderId="16" xfId="52" applyNumberFormat="1" applyFont="1" applyBorder="1" applyAlignment="1">
      <alignment horizontal="center" vertical="center"/>
      <protection/>
    </xf>
    <xf numFmtId="2" fontId="3" fillId="0" borderId="17" xfId="52" applyNumberFormat="1" applyFont="1" applyBorder="1" applyAlignment="1">
      <alignment horizontal="center" vertical="center"/>
      <protection/>
    </xf>
    <xf numFmtId="2" fontId="3" fillId="0" borderId="18" xfId="52" applyNumberFormat="1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12" fillId="0" borderId="20" xfId="52" applyFont="1" applyBorder="1" applyAlignment="1">
      <alignment vertical="center"/>
      <protection/>
    </xf>
    <xf numFmtId="0" fontId="3" fillId="0" borderId="0" xfId="52" applyFont="1">
      <alignment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52" applyFont="1" applyAlignment="1">
      <alignment horizontal="center" wrapText="1"/>
      <protection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52" applyFont="1" applyAlignment="1">
      <alignment wrapText="1"/>
      <protection/>
    </xf>
    <xf numFmtId="0" fontId="6" fillId="0" borderId="0" xfId="52" applyFont="1" applyAlignment="1">
      <alignment/>
      <protection/>
    </xf>
    <xf numFmtId="49" fontId="7" fillId="0" borderId="0" xfId="0" applyNumberFormat="1" applyFont="1" applyAlignment="1">
      <alignment horizontal="left"/>
    </xf>
    <xf numFmtId="0" fontId="2" fillId="0" borderId="0" xfId="52" applyAlignment="1">
      <alignment/>
      <protection/>
    </xf>
    <xf numFmtId="0" fontId="14" fillId="0" borderId="0" xfId="52" applyFont="1">
      <alignment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0" fontId="7" fillId="0" borderId="0" xfId="52" applyFont="1">
      <alignment/>
      <protection/>
    </xf>
    <xf numFmtId="0" fontId="12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70;&#1044;&#1046;&#1045;&#1058;%202011\&#1041;&#1070;&#1044;&#1046;&#1045;&#1058;%20&#1056;&#1040;&#1041;&#1054;&#1063;&#1048;&#1049;\&#1057;&#1074;&#1086;&#1076;&#1085;&#1072;&#1103;%20&#1073;&#1102;&#1076;&#1078;.%20&#1088;&#1086;&#1089;&#1087;&#1080;&#1089;&#1100;2011&#1075;\&#8470;2%20&#1056;&#1072;&#1089;&#1093;&#1086;&#1076;&#1099;%20&#1089;&#1074;&#1086;&#1076;&#1085;&#1072;&#1103;%20&#1073;&#1102;&#1076;&#1078;&#1077;&#1090;&#1085;&#1072;&#1103;%20&#1088;&#1086;&#1089;&#1087;&#1080;&#1089;&#1100;%20201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1"/>
      <sheetName val="БЮДЖЕТ 2011 Уточненный на 24.12"/>
      <sheetName val="Роспись на 01.01.2011  Пос 74.1"/>
      <sheetName val="Роспись на 01.01.2011 Пост№80"/>
      <sheetName val=" СПр. №1,2,на 01.03"/>
      <sheetName val="Роспись СПр. №3.4 на 01.03 (2)"/>
      <sheetName val="ИЗМ,в БЮДЖ на 02.03.11"/>
      <sheetName val="Роспись СПр. №5 ИЗм. в бюджет"/>
      <sheetName val="Кассовый план на 01.01.2011"/>
      <sheetName val="Касс. план Спр. №1"/>
      <sheetName val="Касс. план Спр. №2,3"/>
      <sheetName val="Касс. план Спр. №4"/>
      <sheetName val="Изменения в бюджет СПР.5"/>
    </sheetNames>
    <sheetDataSet>
      <sheetData sheetId="12">
        <row r="275">
          <cell r="I275">
            <v>8436.9</v>
          </cell>
          <cell r="J275">
            <v>18743.5</v>
          </cell>
          <cell r="K275">
            <v>12536.5</v>
          </cell>
          <cell r="L275">
            <v>9728.1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7"/>
  <sheetViews>
    <sheetView tabSelected="1" view="pageBreakPreview" zoomScale="90" zoomScaleNormal="80" zoomScaleSheetLayoutView="90" zoomScalePageLayoutView="0" workbookViewId="0" topLeftCell="A1">
      <selection activeCell="D4" sqref="D4"/>
    </sheetView>
  </sheetViews>
  <sheetFormatPr defaultColWidth="9.140625" defaultRowHeight="15"/>
  <cols>
    <col min="1" max="1" width="13.00390625" style="1" customWidth="1"/>
    <col min="2" max="2" width="59.7109375" style="1" customWidth="1"/>
    <col min="3" max="3" width="13.140625" style="1" customWidth="1"/>
    <col min="4" max="4" width="34.421875" style="1" customWidth="1"/>
    <col min="5" max="5" width="19.7109375" style="1" customWidth="1"/>
    <col min="6" max="6" width="16.00390625" style="1" hidden="1" customWidth="1"/>
    <col min="7" max="7" width="14.00390625" style="1" hidden="1" customWidth="1"/>
    <col min="8" max="8" width="14.140625" style="1" hidden="1" customWidth="1"/>
    <col min="9" max="9" width="17.140625" style="1" hidden="1" customWidth="1"/>
    <col min="10" max="10" width="12.28125" style="1" customWidth="1"/>
    <col min="11" max="11" width="11.140625" style="1" customWidth="1"/>
    <col min="12" max="12" width="9.140625" style="1" customWidth="1"/>
    <col min="13" max="13" width="12.421875" style="1" customWidth="1"/>
    <col min="14" max="16384" width="9.140625" style="1" customWidth="1"/>
  </cols>
  <sheetData>
    <row r="1" spans="2:10" ht="15">
      <c r="B1" s="139"/>
      <c r="C1" s="138"/>
      <c r="D1" s="138" t="s">
        <v>148</v>
      </c>
      <c r="E1" s="138"/>
      <c r="F1" s="134"/>
      <c r="G1" s="138"/>
      <c r="H1" s="134"/>
      <c r="I1" s="134"/>
      <c r="J1" s="138"/>
    </row>
    <row r="2" spans="2:10" ht="15">
      <c r="B2" s="137"/>
      <c r="C2" s="138"/>
      <c r="D2" s="138" t="s">
        <v>149</v>
      </c>
      <c r="E2" s="138"/>
      <c r="F2" s="134"/>
      <c r="G2" s="138"/>
      <c r="H2" s="134"/>
      <c r="I2" s="134"/>
      <c r="J2" s="138"/>
    </row>
    <row r="3" spans="2:10" ht="15">
      <c r="B3" s="137"/>
      <c r="C3" s="138"/>
      <c r="D3" s="138" t="s">
        <v>150</v>
      </c>
      <c r="E3" s="138"/>
      <c r="F3" s="134"/>
      <c r="G3" s="138"/>
      <c r="H3" s="134"/>
      <c r="I3" s="134"/>
      <c r="J3" s="138"/>
    </row>
    <row r="4" spans="2:10" ht="15">
      <c r="B4" s="137"/>
      <c r="C4" s="138"/>
      <c r="D4" s="138" t="s">
        <v>151</v>
      </c>
      <c r="E4" s="138"/>
      <c r="F4" s="134"/>
      <c r="G4" s="138"/>
      <c r="H4" s="134"/>
      <c r="I4" s="134"/>
      <c r="J4" s="138"/>
    </row>
    <row r="5" spans="2:10" ht="15.75">
      <c r="B5" s="137"/>
      <c r="C5" s="138"/>
      <c r="D5" s="138"/>
      <c r="E5" s="138"/>
      <c r="F5" s="12"/>
      <c r="G5" s="138"/>
      <c r="H5" s="12"/>
      <c r="I5" s="12"/>
      <c r="J5" s="138"/>
    </row>
    <row r="6" spans="2:10" ht="15.75">
      <c r="B6" s="137"/>
      <c r="C6" s="136"/>
      <c r="D6" s="135"/>
      <c r="E6" s="134"/>
      <c r="F6" s="134"/>
      <c r="G6" s="133"/>
      <c r="H6" s="134"/>
      <c r="I6" s="134"/>
      <c r="J6" s="133"/>
    </row>
    <row r="7" spans="1:4" ht="21.75" customHeight="1">
      <c r="A7" s="130" t="s">
        <v>147</v>
      </c>
      <c r="B7" s="132"/>
      <c r="C7" s="132"/>
      <c r="D7" s="131"/>
    </row>
    <row r="8" spans="1:6" ht="16.5">
      <c r="A8" s="130" t="s">
        <v>146</v>
      </c>
      <c r="B8" s="130"/>
      <c r="C8" s="129"/>
      <c r="D8" s="128"/>
      <c r="E8" s="127"/>
      <c r="F8"/>
    </row>
    <row r="9" spans="2:7" ht="20.25" customHeight="1" thickBot="1">
      <c r="B9" s="126"/>
      <c r="C9" s="126"/>
      <c r="D9" s="125"/>
      <c r="E9"/>
      <c r="F9"/>
      <c r="G9" s="124"/>
    </row>
    <row r="10" spans="1:9" ht="49.5" customHeight="1" thickBot="1">
      <c r="A10" s="123" t="s">
        <v>145</v>
      </c>
      <c r="B10" s="122" t="s">
        <v>144</v>
      </c>
      <c r="C10" s="122" t="s">
        <v>143</v>
      </c>
      <c r="D10" s="122" t="s">
        <v>142</v>
      </c>
      <c r="E10" s="121" t="s">
        <v>141</v>
      </c>
      <c r="F10" s="120" t="s">
        <v>140</v>
      </c>
      <c r="G10" s="119" t="s">
        <v>139</v>
      </c>
      <c r="H10" s="119" t="s">
        <v>138</v>
      </c>
      <c r="I10" s="118" t="s">
        <v>137</v>
      </c>
    </row>
    <row r="11" spans="1:12" ht="15">
      <c r="A11" s="117">
        <v>1</v>
      </c>
      <c r="B11" s="116">
        <v>2</v>
      </c>
      <c r="C11" s="116">
        <v>3</v>
      </c>
      <c r="D11" s="116">
        <v>4</v>
      </c>
      <c r="E11" s="115">
        <v>5</v>
      </c>
      <c r="F11" s="114">
        <v>6</v>
      </c>
      <c r="G11" s="114">
        <v>7</v>
      </c>
      <c r="H11" s="114">
        <v>8</v>
      </c>
      <c r="I11" s="113">
        <v>9</v>
      </c>
      <c r="J11" s="112"/>
      <c r="K11" s="111"/>
      <c r="L11" s="111"/>
    </row>
    <row r="12" spans="1:9" ht="20.25">
      <c r="A12" s="110"/>
      <c r="B12" s="109" t="s">
        <v>136</v>
      </c>
      <c r="C12" s="109"/>
      <c r="D12" s="108"/>
      <c r="E12" s="107"/>
      <c r="F12" s="106"/>
      <c r="G12" s="106"/>
      <c r="H12" s="106"/>
      <c r="I12" s="105"/>
    </row>
    <row r="13" spans="1:11" ht="21" customHeight="1">
      <c r="A13" s="104" t="s">
        <v>135</v>
      </c>
      <c r="B13" s="103" t="s">
        <v>134</v>
      </c>
      <c r="C13" s="102" t="s">
        <v>7</v>
      </c>
      <c r="D13" s="101" t="s">
        <v>133</v>
      </c>
      <c r="E13" s="100">
        <f>E14+E25+E28+E31+E36</f>
        <v>43050.3</v>
      </c>
      <c r="F13" s="100">
        <f>F14+F25+F28+F31+F36</f>
        <v>7070.5</v>
      </c>
      <c r="G13" s="100">
        <f>G14+G25+G28+G31+G36</f>
        <v>17308.399999999998</v>
      </c>
      <c r="H13" s="100">
        <f>H14+H25+H28+H31+H36</f>
        <v>11042.6</v>
      </c>
      <c r="I13" s="100">
        <f>I14+I25+I28+I31+I36</f>
        <v>7628.8</v>
      </c>
      <c r="J13" s="3">
        <f aca="true" t="shared" si="0" ref="J13:J23">SUM(F13:I13)</f>
        <v>43050.3</v>
      </c>
      <c r="K13" s="3">
        <f aca="true" t="shared" si="1" ref="K13:K23">E13-J13</f>
        <v>0</v>
      </c>
    </row>
    <row r="14" spans="1:11" ht="22.5" customHeight="1">
      <c r="A14" s="55" t="s">
        <v>132</v>
      </c>
      <c r="B14" s="54" t="s">
        <v>131</v>
      </c>
      <c r="C14" s="53" t="s">
        <v>7</v>
      </c>
      <c r="D14" s="53" t="s">
        <v>130</v>
      </c>
      <c r="E14" s="51">
        <f>E15+E22</f>
        <v>35762</v>
      </c>
      <c r="F14" s="51">
        <f>F15+F22</f>
        <v>6039.2</v>
      </c>
      <c r="G14" s="51">
        <f>G15+G22</f>
        <v>12979.8</v>
      </c>
      <c r="H14" s="51">
        <f>H15+H22</f>
        <v>9439.2</v>
      </c>
      <c r="I14" s="51">
        <f>I15+I22</f>
        <v>7303.8</v>
      </c>
      <c r="J14" s="3">
        <f t="shared" si="0"/>
        <v>35762</v>
      </c>
      <c r="K14" s="3">
        <f t="shared" si="1"/>
        <v>0</v>
      </c>
    </row>
    <row r="15" spans="1:11" ht="37.5" customHeight="1">
      <c r="A15" s="61" t="s">
        <v>129</v>
      </c>
      <c r="B15" s="99" t="s">
        <v>128</v>
      </c>
      <c r="C15" s="67" t="s">
        <v>7</v>
      </c>
      <c r="D15" s="98" t="s">
        <v>127</v>
      </c>
      <c r="E15" s="77">
        <f>E16+E19</f>
        <v>28658</v>
      </c>
      <c r="F15" s="77">
        <f>F16+F19</f>
        <v>4977.4</v>
      </c>
      <c r="G15" s="77">
        <f>G16+G19</f>
        <v>10916.9</v>
      </c>
      <c r="H15" s="77">
        <f>H16+H19</f>
        <v>7613.2</v>
      </c>
      <c r="I15" s="77">
        <f>I16+I19</f>
        <v>6470.5</v>
      </c>
      <c r="J15" s="3">
        <f t="shared" si="0"/>
        <v>29978</v>
      </c>
      <c r="K15" s="3">
        <f t="shared" si="1"/>
        <v>-1320</v>
      </c>
    </row>
    <row r="16" spans="1:11" ht="47.25" customHeight="1">
      <c r="A16" s="95" t="s">
        <v>126</v>
      </c>
      <c r="B16" s="94" t="s">
        <v>123</v>
      </c>
      <c r="C16" s="93" t="s">
        <v>88</v>
      </c>
      <c r="D16" s="93" t="s">
        <v>125</v>
      </c>
      <c r="E16" s="92">
        <f>E17+E18</f>
        <v>23682</v>
      </c>
      <c r="F16" s="92">
        <f>F17+F18</f>
        <v>3827.4</v>
      </c>
      <c r="G16" s="92">
        <f>G17+G18</f>
        <v>8906.6</v>
      </c>
      <c r="H16" s="92">
        <f>H17+H18</f>
        <v>5971</v>
      </c>
      <c r="I16" s="92">
        <f>I17+I18</f>
        <v>4977</v>
      </c>
      <c r="J16" s="3">
        <f t="shared" si="0"/>
        <v>23682</v>
      </c>
      <c r="K16" s="3">
        <f t="shared" si="1"/>
        <v>0</v>
      </c>
    </row>
    <row r="17" spans="1:11" ht="35.25" customHeight="1">
      <c r="A17" s="61" t="s">
        <v>124</v>
      </c>
      <c r="B17" s="65" t="s">
        <v>123</v>
      </c>
      <c r="C17" s="67" t="s">
        <v>88</v>
      </c>
      <c r="D17" s="97" t="s">
        <v>122</v>
      </c>
      <c r="E17" s="96">
        <f>SUM(F17:I17)</f>
        <v>23632</v>
      </c>
      <c r="F17" s="96">
        <f>3827.4-50</f>
        <v>3777.4</v>
      </c>
      <c r="G17" s="96">
        <f>6772.6+2134</f>
        <v>8906.6</v>
      </c>
      <c r="H17" s="96">
        <f>5100+871</f>
        <v>5971</v>
      </c>
      <c r="I17" s="96">
        <v>4977</v>
      </c>
      <c r="J17" s="3">
        <f t="shared" si="0"/>
        <v>23632</v>
      </c>
      <c r="K17" s="3">
        <f t="shared" si="1"/>
        <v>0</v>
      </c>
    </row>
    <row r="18" spans="1:11" ht="48" customHeight="1">
      <c r="A18" s="61" t="s">
        <v>119</v>
      </c>
      <c r="B18" s="65" t="s">
        <v>121</v>
      </c>
      <c r="C18" s="67" t="s">
        <v>88</v>
      </c>
      <c r="D18" s="97" t="s">
        <v>120</v>
      </c>
      <c r="E18" s="96">
        <f>SUM(F18:I18)</f>
        <v>50</v>
      </c>
      <c r="F18" s="96">
        <v>50</v>
      </c>
      <c r="G18" s="96">
        <v>0</v>
      </c>
      <c r="H18" s="96">
        <v>0</v>
      </c>
      <c r="I18" s="96">
        <v>0</v>
      </c>
      <c r="J18" s="3">
        <f t="shared" si="0"/>
        <v>50</v>
      </c>
      <c r="K18" s="3">
        <f t="shared" si="1"/>
        <v>0</v>
      </c>
    </row>
    <row r="19" spans="1:11" ht="65.25" customHeight="1">
      <c r="A19" s="95" t="s">
        <v>119</v>
      </c>
      <c r="B19" s="94" t="s">
        <v>116</v>
      </c>
      <c r="C19" s="93" t="s">
        <v>88</v>
      </c>
      <c r="D19" s="93" t="s">
        <v>118</v>
      </c>
      <c r="E19" s="92">
        <f>E20+E21</f>
        <v>4976</v>
      </c>
      <c r="F19" s="92">
        <f>F20+F21</f>
        <v>1150</v>
      </c>
      <c r="G19" s="92">
        <f>G20+G21</f>
        <v>2010.3</v>
      </c>
      <c r="H19" s="92">
        <f>H20+H21</f>
        <v>1642.2</v>
      </c>
      <c r="I19" s="92">
        <f>I20+I21</f>
        <v>1493.5</v>
      </c>
      <c r="J19" s="3">
        <f t="shared" si="0"/>
        <v>6296</v>
      </c>
      <c r="K19" s="3">
        <f t="shared" si="1"/>
        <v>-1320</v>
      </c>
    </row>
    <row r="20" spans="1:11" ht="47.25" customHeight="1">
      <c r="A20" s="61" t="s">
        <v>117</v>
      </c>
      <c r="B20" s="65" t="s">
        <v>116</v>
      </c>
      <c r="C20" s="67" t="s">
        <v>88</v>
      </c>
      <c r="D20" s="97" t="s">
        <v>115</v>
      </c>
      <c r="E20" s="42">
        <v>4876</v>
      </c>
      <c r="F20" s="42">
        <f>650-100+500</f>
        <v>1050</v>
      </c>
      <c r="G20" s="42">
        <v>2010.3</v>
      </c>
      <c r="H20" s="42">
        <v>1642.2</v>
      </c>
      <c r="I20" s="42">
        <f>673.5+820</f>
        <v>1493.5</v>
      </c>
      <c r="J20" s="3">
        <f t="shared" si="0"/>
        <v>6196</v>
      </c>
      <c r="K20" s="3">
        <f t="shared" si="1"/>
        <v>-1320</v>
      </c>
    </row>
    <row r="21" spans="1:11" ht="63.75" customHeight="1">
      <c r="A21" s="61"/>
      <c r="B21" s="65" t="s">
        <v>114</v>
      </c>
      <c r="C21" s="67" t="s">
        <v>88</v>
      </c>
      <c r="D21" s="97" t="s">
        <v>113</v>
      </c>
      <c r="E21" s="96">
        <f>SUM(F21:I21)</f>
        <v>100</v>
      </c>
      <c r="F21" s="96">
        <v>100</v>
      </c>
      <c r="G21" s="96">
        <v>0</v>
      </c>
      <c r="H21" s="96">
        <v>0</v>
      </c>
      <c r="I21" s="96">
        <v>0</v>
      </c>
      <c r="J21" s="3">
        <f t="shared" si="0"/>
        <v>100</v>
      </c>
      <c r="K21" s="3">
        <f t="shared" si="1"/>
        <v>0</v>
      </c>
    </row>
    <row r="22" spans="1:11" ht="34.5" customHeight="1">
      <c r="A22" s="95" t="s">
        <v>112</v>
      </c>
      <c r="B22" s="94" t="s">
        <v>111</v>
      </c>
      <c r="C22" s="93" t="s">
        <v>88</v>
      </c>
      <c r="D22" s="93" t="s">
        <v>110</v>
      </c>
      <c r="E22" s="92">
        <f>E23+E24</f>
        <v>7104</v>
      </c>
      <c r="F22" s="92">
        <f>F23+F24</f>
        <v>1061.8</v>
      </c>
      <c r="G22" s="92">
        <f>G23+G24</f>
        <v>2062.9</v>
      </c>
      <c r="H22" s="92">
        <f>H23+H24</f>
        <v>1826</v>
      </c>
      <c r="I22" s="92">
        <f>I23+I24</f>
        <v>833.3</v>
      </c>
      <c r="J22" s="3">
        <f t="shared" si="0"/>
        <v>5784</v>
      </c>
      <c r="K22" s="3">
        <f t="shared" si="1"/>
        <v>1320</v>
      </c>
    </row>
    <row r="23" spans="1:11" ht="39.75" customHeight="1">
      <c r="A23" s="91" t="s">
        <v>109</v>
      </c>
      <c r="B23" s="87" t="s">
        <v>108</v>
      </c>
      <c r="C23" s="90" t="s">
        <v>88</v>
      </c>
      <c r="D23" s="85" t="s">
        <v>107</v>
      </c>
      <c r="E23" s="89">
        <v>7054</v>
      </c>
      <c r="F23" s="89">
        <f>950+111.8-50</f>
        <v>1011.8</v>
      </c>
      <c r="G23" s="89">
        <f>2100-37.1</f>
        <v>2062.9</v>
      </c>
      <c r="H23" s="89">
        <f>1834-8</f>
        <v>1826</v>
      </c>
      <c r="I23" s="89">
        <f>900-66.7</f>
        <v>833.3</v>
      </c>
      <c r="J23" s="3">
        <f t="shared" si="0"/>
        <v>5734</v>
      </c>
      <c r="K23" s="3">
        <f t="shared" si="1"/>
        <v>1320</v>
      </c>
    </row>
    <row r="24" spans="1:11" ht="52.5" customHeight="1">
      <c r="A24" s="88" t="s">
        <v>106</v>
      </c>
      <c r="B24" s="87" t="s">
        <v>105</v>
      </c>
      <c r="C24" s="86" t="s">
        <v>88</v>
      </c>
      <c r="D24" s="85" t="s">
        <v>104</v>
      </c>
      <c r="E24" s="30">
        <f>SUM(F24:I24)</f>
        <v>50</v>
      </c>
      <c r="F24" s="30">
        <v>50</v>
      </c>
      <c r="G24" s="30">
        <v>0</v>
      </c>
      <c r="H24" s="30">
        <v>0</v>
      </c>
      <c r="I24" s="30">
        <v>0</v>
      </c>
      <c r="J24" s="3"/>
      <c r="K24" s="3"/>
    </row>
    <row r="25" spans="1:11" s="75" customFormat="1" ht="18.75" customHeight="1">
      <c r="A25" s="55" t="s">
        <v>103</v>
      </c>
      <c r="B25" s="54" t="s">
        <v>102</v>
      </c>
      <c r="C25" s="78" t="s">
        <v>7</v>
      </c>
      <c r="D25" s="53" t="s">
        <v>101</v>
      </c>
      <c r="E25" s="51">
        <f aca="true" t="shared" si="2" ref="E25:I26">E26</f>
        <v>1898</v>
      </c>
      <c r="F25" s="51">
        <f t="shared" si="2"/>
        <v>300</v>
      </c>
      <c r="G25" s="51">
        <f t="shared" si="2"/>
        <v>1548</v>
      </c>
      <c r="H25" s="51">
        <f t="shared" si="2"/>
        <v>50</v>
      </c>
      <c r="I25" s="51">
        <f t="shared" si="2"/>
        <v>0</v>
      </c>
      <c r="J25" s="3">
        <f aca="true" t="shared" si="3" ref="J25:J58">SUM(F25:I25)</f>
        <v>1898</v>
      </c>
      <c r="K25" s="3">
        <f aca="true" t="shared" si="4" ref="K25:K58">E25-J25</f>
        <v>0</v>
      </c>
    </row>
    <row r="26" spans="1:11" ht="18.75" customHeight="1">
      <c r="A26" s="79" t="s">
        <v>100</v>
      </c>
      <c r="B26" s="62" t="s">
        <v>99</v>
      </c>
      <c r="C26" s="84" t="s">
        <v>7</v>
      </c>
      <c r="D26" s="84" t="s">
        <v>98</v>
      </c>
      <c r="E26" s="77">
        <f t="shared" si="2"/>
        <v>1898</v>
      </c>
      <c r="F26" s="77">
        <f t="shared" si="2"/>
        <v>300</v>
      </c>
      <c r="G26" s="77">
        <f t="shared" si="2"/>
        <v>1548</v>
      </c>
      <c r="H26" s="77">
        <f t="shared" si="2"/>
        <v>50</v>
      </c>
      <c r="I26" s="77">
        <f t="shared" si="2"/>
        <v>0</v>
      </c>
      <c r="J26" s="3">
        <f t="shared" si="3"/>
        <v>1898</v>
      </c>
      <c r="K26" s="3">
        <f t="shared" si="4"/>
        <v>0</v>
      </c>
    </row>
    <row r="27" spans="1:11" ht="113.25" customHeight="1">
      <c r="A27" s="79" t="s">
        <v>97</v>
      </c>
      <c r="B27" s="62" t="s">
        <v>96</v>
      </c>
      <c r="C27" s="84" t="s">
        <v>88</v>
      </c>
      <c r="D27" s="84" t="s">
        <v>95</v>
      </c>
      <c r="E27" s="77">
        <f>SUM(F27:I27)</f>
        <v>1898</v>
      </c>
      <c r="F27" s="83">
        <f>200+100</f>
        <v>300</v>
      </c>
      <c r="G27" s="83">
        <f>1648-100</f>
        <v>1548</v>
      </c>
      <c r="H27" s="83">
        <v>50</v>
      </c>
      <c r="I27" s="83">
        <v>0</v>
      </c>
      <c r="J27" s="3">
        <f t="shared" si="3"/>
        <v>1898</v>
      </c>
      <c r="K27" s="3">
        <f t="shared" si="4"/>
        <v>0</v>
      </c>
    </row>
    <row r="28" spans="1:11" s="75" customFormat="1" ht="63" customHeight="1">
      <c r="A28" s="55" t="s">
        <v>86</v>
      </c>
      <c r="B28" s="54" t="s">
        <v>94</v>
      </c>
      <c r="C28" s="78" t="s">
        <v>7</v>
      </c>
      <c r="D28" s="53" t="s">
        <v>93</v>
      </c>
      <c r="E28" s="51">
        <f>E29</f>
        <v>5</v>
      </c>
      <c r="F28" s="51">
        <f>F29</f>
        <v>0</v>
      </c>
      <c r="G28" s="51">
        <f>G29</f>
        <v>0</v>
      </c>
      <c r="H28" s="51">
        <f>H29</f>
        <v>0</v>
      </c>
      <c r="I28" s="51">
        <f>I29</f>
        <v>5</v>
      </c>
      <c r="J28" s="3">
        <f t="shared" si="3"/>
        <v>5</v>
      </c>
      <c r="K28" s="3">
        <f t="shared" si="4"/>
        <v>0</v>
      </c>
    </row>
    <row r="29" spans="1:11" s="75" customFormat="1" ht="16.5" customHeight="1">
      <c r="A29" s="82" t="s">
        <v>92</v>
      </c>
      <c r="B29" s="81" t="s">
        <v>91</v>
      </c>
      <c r="C29" s="80" t="s">
        <v>7</v>
      </c>
      <c r="D29" s="80" t="s">
        <v>90</v>
      </c>
      <c r="E29" s="76">
        <f>SUM(E30)</f>
        <v>5</v>
      </c>
      <c r="F29" s="76">
        <f>SUM(F30)</f>
        <v>0</v>
      </c>
      <c r="G29" s="76">
        <f>SUM(G30)</f>
        <v>0</v>
      </c>
      <c r="H29" s="76">
        <f>SUM(H30)</f>
        <v>0</v>
      </c>
      <c r="I29" s="76">
        <f>SUM(I30)</f>
        <v>5</v>
      </c>
      <c r="J29" s="3">
        <f t="shared" si="3"/>
        <v>5</v>
      </c>
      <c r="K29" s="3">
        <f t="shared" si="4"/>
        <v>0</v>
      </c>
    </row>
    <row r="30" spans="1:11" s="75" customFormat="1" ht="33.75" customHeight="1">
      <c r="A30" s="79" t="s">
        <v>80</v>
      </c>
      <c r="B30" s="65" t="s">
        <v>89</v>
      </c>
      <c r="C30" s="67" t="s">
        <v>88</v>
      </c>
      <c r="D30" s="67" t="s">
        <v>87</v>
      </c>
      <c r="E30" s="77">
        <f>SUM(F30:I30)</f>
        <v>5</v>
      </c>
      <c r="F30" s="76">
        <v>0</v>
      </c>
      <c r="G30" s="76">
        <v>0</v>
      </c>
      <c r="H30" s="76">
        <v>0</v>
      </c>
      <c r="I30" s="76">
        <v>5</v>
      </c>
      <c r="J30" s="3">
        <f t="shared" si="3"/>
        <v>5</v>
      </c>
      <c r="K30" s="3">
        <f t="shared" si="4"/>
        <v>0</v>
      </c>
    </row>
    <row r="31" spans="1:11" s="75" customFormat="1" ht="39.75" customHeight="1">
      <c r="A31" s="55" t="s">
        <v>86</v>
      </c>
      <c r="B31" s="54" t="s">
        <v>85</v>
      </c>
      <c r="C31" s="78" t="s">
        <v>7</v>
      </c>
      <c r="D31" s="78" t="s">
        <v>84</v>
      </c>
      <c r="E31" s="51">
        <f aca="true" t="shared" si="5" ref="E31:I32">E32</f>
        <v>50</v>
      </c>
      <c r="F31" s="51">
        <f t="shared" si="5"/>
        <v>10</v>
      </c>
      <c r="G31" s="51">
        <f t="shared" si="5"/>
        <v>10</v>
      </c>
      <c r="H31" s="51">
        <f t="shared" si="5"/>
        <v>10</v>
      </c>
      <c r="I31" s="51">
        <f t="shared" si="5"/>
        <v>20</v>
      </c>
      <c r="J31" s="3">
        <f t="shared" si="3"/>
        <v>50</v>
      </c>
      <c r="K31" s="3">
        <f t="shared" si="4"/>
        <v>0</v>
      </c>
    </row>
    <row r="32" spans="1:11" s="75" customFormat="1" ht="29.25" customHeight="1">
      <c r="A32" s="61" t="s">
        <v>83</v>
      </c>
      <c r="B32" s="65" t="s">
        <v>82</v>
      </c>
      <c r="C32" s="67" t="s">
        <v>7</v>
      </c>
      <c r="D32" s="67" t="s">
        <v>81</v>
      </c>
      <c r="E32" s="77">
        <f t="shared" si="5"/>
        <v>50</v>
      </c>
      <c r="F32" s="77">
        <f t="shared" si="5"/>
        <v>10</v>
      </c>
      <c r="G32" s="77">
        <f t="shared" si="5"/>
        <v>10</v>
      </c>
      <c r="H32" s="77">
        <f t="shared" si="5"/>
        <v>10</v>
      </c>
      <c r="I32" s="77">
        <f t="shared" si="5"/>
        <v>20</v>
      </c>
      <c r="J32" s="3">
        <f t="shared" si="3"/>
        <v>50</v>
      </c>
      <c r="K32" s="3">
        <f t="shared" si="4"/>
        <v>0</v>
      </c>
    </row>
    <row r="33" spans="1:11" s="75" customFormat="1" ht="105.75" customHeight="1">
      <c r="A33" s="61" t="s">
        <v>80</v>
      </c>
      <c r="B33" s="65" t="s">
        <v>79</v>
      </c>
      <c r="C33" s="67" t="s">
        <v>7</v>
      </c>
      <c r="D33" s="67" t="s">
        <v>78</v>
      </c>
      <c r="E33" s="77">
        <f>E34+E35</f>
        <v>50</v>
      </c>
      <c r="F33" s="77">
        <f>F34+F35</f>
        <v>10</v>
      </c>
      <c r="G33" s="77">
        <f>G34+G35</f>
        <v>10</v>
      </c>
      <c r="H33" s="77">
        <f>H34+H35</f>
        <v>10</v>
      </c>
      <c r="I33" s="77">
        <f>I34+I35</f>
        <v>20</v>
      </c>
      <c r="J33" s="3">
        <f t="shared" si="3"/>
        <v>50</v>
      </c>
      <c r="K33" s="3">
        <f t="shared" si="4"/>
        <v>0</v>
      </c>
    </row>
    <row r="34" spans="1:11" s="75" customFormat="1" ht="92.25" customHeight="1">
      <c r="A34" s="61" t="s">
        <v>77</v>
      </c>
      <c r="B34" s="65" t="s">
        <v>76</v>
      </c>
      <c r="C34" s="67" t="s">
        <v>75</v>
      </c>
      <c r="D34" s="67" t="s">
        <v>74</v>
      </c>
      <c r="E34" s="77">
        <f>SUM(F34:I34)</f>
        <v>20</v>
      </c>
      <c r="F34" s="76">
        <v>0</v>
      </c>
      <c r="G34" s="76">
        <v>0</v>
      </c>
      <c r="H34" s="76">
        <v>0</v>
      </c>
      <c r="I34" s="76">
        <v>20</v>
      </c>
      <c r="J34" s="3">
        <f t="shared" si="3"/>
        <v>20</v>
      </c>
      <c r="K34" s="3">
        <f t="shared" si="4"/>
        <v>0</v>
      </c>
    </row>
    <row r="35" spans="1:11" s="75" customFormat="1" ht="106.5" customHeight="1">
      <c r="A35" s="61" t="s">
        <v>73</v>
      </c>
      <c r="B35" s="65" t="s">
        <v>72</v>
      </c>
      <c r="C35" s="67" t="s">
        <v>3</v>
      </c>
      <c r="D35" s="67" t="s">
        <v>71</v>
      </c>
      <c r="E35" s="77">
        <f>SUM(F35:I35)</f>
        <v>30</v>
      </c>
      <c r="F35" s="76">
        <v>10</v>
      </c>
      <c r="G35" s="76">
        <v>10</v>
      </c>
      <c r="H35" s="76">
        <v>10</v>
      </c>
      <c r="I35" s="76">
        <v>0</v>
      </c>
      <c r="J35" s="3">
        <f t="shared" si="3"/>
        <v>30</v>
      </c>
      <c r="K35" s="3">
        <f t="shared" si="4"/>
        <v>0</v>
      </c>
    </row>
    <row r="36" spans="1:11" ht="39" customHeight="1">
      <c r="A36" s="55" t="s">
        <v>70</v>
      </c>
      <c r="B36" s="54" t="s">
        <v>69</v>
      </c>
      <c r="C36" s="53" t="s">
        <v>7</v>
      </c>
      <c r="D36" s="74" t="s">
        <v>68</v>
      </c>
      <c r="E36" s="51">
        <f>E37+E38</f>
        <v>5335.3</v>
      </c>
      <c r="F36" s="51">
        <f>F37+F38</f>
        <v>721.3</v>
      </c>
      <c r="G36" s="51">
        <f>G37+G38</f>
        <v>2770.6</v>
      </c>
      <c r="H36" s="51">
        <f>H37+H38</f>
        <v>1543.4</v>
      </c>
      <c r="I36" s="51">
        <f>I37+I38</f>
        <v>300</v>
      </c>
      <c r="J36" s="3">
        <f t="shared" si="3"/>
        <v>5335.299999999999</v>
      </c>
      <c r="K36" s="3">
        <f t="shared" si="4"/>
        <v>0</v>
      </c>
    </row>
    <row r="37" spans="1:11" ht="73.5" customHeight="1">
      <c r="A37" s="61" t="s">
        <v>67</v>
      </c>
      <c r="B37" s="65" t="s">
        <v>66</v>
      </c>
      <c r="C37" s="59" t="s">
        <v>7</v>
      </c>
      <c r="D37" s="58" t="s">
        <v>65</v>
      </c>
      <c r="E37" s="57">
        <f>SUM(F37:I37)</f>
        <v>421.3</v>
      </c>
      <c r="F37" s="57">
        <v>71.3</v>
      </c>
      <c r="G37" s="57">
        <v>100</v>
      </c>
      <c r="H37" s="57">
        <v>150</v>
      </c>
      <c r="I37" s="57">
        <v>100</v>
      </c>
      <c r="J37" s="3">
        <f t="shared" si="3"/>
        <v>421.3</v>
      </c>
      <c r="K37" s="3">
        <f t="shared" si="4"/>
        <v>0</v>
      </c>
    </row>
    <row r="38" spans="1:11" ht="48.75" customHeight="1">
      <c r="A38" s="73" t="s">
        <v>64</v>
      </c>
      <c r="B38" s="72" t="s">
        <v>63</v>
      </c>
      <c r="C38" s="71" t="s">
        <v>7</v>
      </c>
      <c r="D38" s="70" t="s">
        <v>62</v>
      </c>
      <c r="E38" s="69">
        <f>SUM(E39)</f>
        <v>4914</v>
      </c>
      <c r="F38" s="69">
        <f>SUM(F39)</f>
        <v>650</v>
      </c>
      <c r="G38" s="69">
        <f>SUM(G39)</f>
        <v>2670.6</v>
      </c>
      <c r="H38" s="69">
        <f>SUM(H39)</f>
        <v>1393.4</v>
      </c>
      <c r="I38" s="69">
        <f>SUM(I39)</f>
        <v>200</v>
      </c>
      <c r="J38" s="3">
        <f t="shared" si="3"/>
        <v>4914</v>
      </c>
      <c r="K38" s="3">
        <f t="shared" si="4"/>
        <v>0</v>
      </c>
    </row>
    <row r="39" spans="1:12" ht="78" customHeight="1">
      <c r="A39" s="68" t="s">
        <v>61</v>
      </c>
      <c r="B39" s="65" t="s">
        <v>60</v>
      </c>
      <c r="C39" s="67" t="s">
        <v>7</v>
      </c>
      <c r="D39" s="66" t="s">
        <v>59</v>
      </c>
      <c r="E39" s="57">
        <f>SUM(E40+E41)</f>
        <v>4914</v>
      </c>
      <c r="F39" s="57">
        <f>SUM(F40+F41)</f>
        <v>650</v>
      </c>
      <c r="G39" s="57">
        <f>SUM(G40+G41)</f>
        <v>2670.6</v>
      </c>
      <c r="H39" s="57">
        <f>SUM(H40+H41)</f>
        <v>1393.4</v>
      </c>
      <c r="I39" s="57">
        <f>SUM(I40+I41)</f>
        <v>200</v>
      </c>
      <c r="J39" s="3">
        <f t="shared" si="3"/>
        <v>4914</v>
      </c>
      <c r="K39" s="3">
        <f t="shared" si="4"/>
        <v>0</v>
      </c>
      <c r="L39" s="56"/>
    </row>
    <row r="40" spans="1:12" ht="75" customHeight="1">
      <c r="A40" s="61" t="s">
        <v>58</v>
      </c>
      <c r="B40" s="65" t="s">
        <v>57</v>
      </c>
      <c r="C40" s="59" t="s">
        <v>56</v>
      </c>
      <c r="D40" s="58" t="s">
        <v>55</v>
      </c>
      <c r="E40" s="57">
        <f>SUM(F40:I40)</f>
        <v>4913</v>
      </c>
      <c r="F40" s="57">
        <v>650</v>
      </c>
      <c r="G40" s="57">
        <v>2669.6</v>
      </c>
      <c r="H40" s="57">
        <v>1393.4</v>
      </c>
      <c r="I40" s="57">
        <v>200</v>
      </c>
      <c r="J40" s="3">
        <f t="shared" si="3"/>
        <v>4913</v>
      </c>
      <c r="K40" s="3">
        <f t="shared" si="4"/>
        <v>0</v>
      </c>
      <c r="L40" s="56"/>
    </row>
    <row r="41" spans="1:12" ht="88.5" customHeight="1">
      <c r="A41" s="61" t="s">
        <v>54</v>
      </c>
      <c r="B41" s="65" t="s">
        <v>53</v>
      </c>
      <c r="C41" s="59" t="s">
        <v>52</v>
      </c>
      <c r="D41" s="58" t="s">
        <v>51</v>
      </c>
      <c r="E41" s="57">
        <f>SUM(F41:I41)</f>
        <v>1</v>
      </c>
      <c r="F41" s="57">
        <v>0</v>
      </c>
      <c r="G41" s="57">
        <v>1</v>
      </c>
      <c r="H41" s="57">
        <v>0</v>
      </c>
      <c r="I41" s="57">
        <v>0</v>
      </c>
      <c r="J41" s="3">
        <f t="shared" si="3"/>
        <v>1</v>
      </c>
      <c r="K41" s="3">
        <f t="shared" si="4"/>
        <v>0</v>
      </c>
      <c r="L41" s="56"/>
    </row>
    <row r="42" spans="1:12" ht="21" customHeight="1" hidden="1">
      <c r="A42" s="55" t="s">
        <v>50</v>
      </c>
      <c r="B42" s="54" t="s">
        <v>49</v>
      </c>
      <c r="C42" s="64" t="s">
        <v>7</v>
      </c>
      <c r="D42" s="52" t="s">
        <v>48</v>
      </c>
      <c r="E42" s="63">
        <f aca="true" t="shared" si="6" ref="E42:I43">E43</f>
        <v>0</v>
      </c>
      <c r="F42" s="63">
        <f t="shared" si="6"/>
        <v>0</v>
      </c>
      <c r="G42" s="63">
        <f t="shared" si="6"/>
        <v>0</v>
      </c>
      <c r="H42" s="63">
        <f t="shared" si="6"/>
        <v>5</v>
      </c>
      <c r="I42" s="63">
        <f t="shared" si="6"/>
        <v>0</v>
      </c>
      <c r="J42" s="3">
        <f t="shared" si="3"/>
        <v>5</v>
      </c>
      <c r="K42" s="3">
        <f t="shared" si="4"/>
        <v>-5</v>
      </c>
      <c r="L42" s="56"/>
    </row>
    <row r="43" spans="1:12" ht="21.75" customHeight="1" hidden="1">
      <c r="A43" s="61" t="s">
        <v>47</v>
      </c>
      <c r="B43" s="62" t="s">
        <v>46</v>
      </c>
      <c r="C43" s="59" t="s">
        <v>7</v>
      </c>
      <c r="D43" s="58" t="s">
        <v>45</v>
      </c>
      <c r="E43" s="57">
        <f t="shared" si="6"/>
        <v>0</v>
      </c>
      <c r="F43" s="57">
        <f t="shared" si="6"/>
        <v>0</v>
      </c>
      <c r="G43" s="57">
        <f t="shared" si="6"/>
        <v>0</v>
      </c>
      <c r="H43" s="57">
        <f t="shared" si="6"/>
        <v>5</v>
      </c>
      <c r="I43" s="57">
        <f t="shared" si="6"/>
        <v>0</v>
      </c>
      <c r="J43" s="3">
        <f t="shared" si="3"/>
        <v>5</v>
      </c>
      <c r="K43" s="3">
        <f t="shared" si="4"/>
        <v>-5</v>
      </c>
      <c r="L43" s="56"/>
    </row>
    <row r="44" spans="1:12" ht="46.5" customHeight="1" hidden="1">
      <c r="A44" s="61" t="s">
        <v>44</v>
      </c>
      <c r="B44" s="60" t="s">
        <v>43</v>
      </c>
      <c r="C44" s="59" t="s">
        <v>3</v>
      </c>
      <c r="D44" s="58" t="s">
        <v>42</v>
      </c>
      <c r="E44" s="57">
        <v>0</v>
      </c>
      <c r="F44" s="57">
        <v>0</v>
      </c>
      <c r="G44" s="57">
        <v>0</v>
      </c>
      <c r="H44" s="57">
        <v>5</v>
      </c>
      <c r="I44" s="57">
        <v>0</v>
      </c>
      <c r="J44" s="3">
        <f t="shared" si="3"/>
        <v>5</v>
      </c>
      <c r="K44" s="3">
        <f t="shared" si="4"/>
        <v>-5</v>
      </c>
      <c r="L44" s="56"/>
    </row>
    <row r="45" spans="1:11" ht="21" customHeight="1">
      <c r="A45" s="55" t="s">
        <v>41</v>
      </c>
      <c r="B45" s="54" t="s">
        <v>40</v>
      </c>
      <c r="C45" s="53" t="s">
        <v>7</v>
      </c>
      <c r="D45" s="52" t="s">
        <v>39</v>
      </c>
      <c r="E45" s="51">
        <f aca="true" t="shared" si="7" ref="E45:I46">E46</f>
        <v>6394.700000000001</v>
      </c>
      <c r="F45" s="51">
        <f t="shared" si="7"/>
        <v>1326.3999999999999</v>
      </c>
      <c r="G45" s="51">
        <f t="shared" si="7"/>
        <v>1435.1</v>
      </c>
      <c r="H45" s="51">
        <f t="shared" si="7"/>
        <v>1493.9</v>
      </c>
      <c r="I45" s="51">
        <f t="shared" si="7"/>
        <v>2139.3</v>
      </c>
      <c r="J45" s="3">
        <f t="shared" si="3"/>
        <v>6394.7</v>
      </c>
      <c r="K45" s="3">
        <f t="shared" si="4"/>
        <v>0</v>
      </c>
    </row>
    <row r="46" spans="1:11" ht="56.25" customHeight="1">
      <c r="A46" s="48" t="s">
        <v>38</v>
      </c>
      <c r="B46" s="47" t="s">
        <v>37</v>
      </c>
      <c r="C46" s="50" t="s">
        <v>7</v>
      </c>
      <c r="D46" s="38" t="s">
        <v>36</v>
      </c>
      <c r="E46" s="49">
        <f t="shared" si="7"/>
        <v>6394.700000000001</v>
      </c>
      <c r="F46" s="49">
        <f t="shared" si="7"/>
        <v>1326.3999999999999</v>
      </c>
      <c r="G46" s="49">
        <f t="shared" si="7"/>
        <v>1435.1</v>
      </c>
      <c r="H46" s="49">
        <f t="shared" si="7"/>
        <v>1493.9</v>
      </c>
      <c r="I46" s="49">
        <f t="shared" si="7"/>
        <v>2139.3</v>
      </c>
      <c r="J46" s="3">
        <f t="shared" si="3"/>
        <v>6394.7</v>
      </c>
      <c r="K46" s="3">
        <f t="shared" si="4"/>
        <v>0</v>
      </c>
    </row>
    <row r="47" spans="1:11" ht="39.75" customHeight="1">
      <c r="A47" s="48" t="s">
        <v>35</v>
      </c>
      <c r="B47" s="47" t="s">
        <v>34</v>
      </c>
      <c r="C47" s="44" t="s">
        <v>3</v>
      </c>
      <c r="D47" s="38" t="s">
        <v>33</v>
      </c>
      <c r="E47" s="46">
        <f>E48+E52</f>
        <v>6394.700000000001</v>
      </c>
      <c r="F47" s="46">
        <f>F48+F52</f>
        <v>1326.3999999999999</v>
      </c>
      <c r="G47" s="46">
        <f>G48+G52</f>
        <v>1435.1</v>
      </c>
      <c r="H47" s="46">
        <f>H48+H52</f>
        <v>1493.9</v>
      </c>
      <c r="I47" s="46">
        <f>I48+I52</f>
        <v>2139.3</v>
      </c>
      <c r="J47" s="3">
        <f t="shared" si="3"/>
        <v>6394.7</v>
      </c>
      <c r="K47" s="3">
        <f t="shared" si="4"/>
        <v>0</v>
      </c>
    </row>
    <row r="48" spans="1:11" ht="54.75" customHeight="1">
      <c r="A48" s="48" t="s">
        <v>21</v>
      </c>
      <c r="B48" s="47" t="s">
        <v>32</v>
      </c>
      <c r="C48" s="44" t="s">
        <v>3</v>
      </c>
      <c r="D48" s="38" t="s">
        <v>31</v>
      </c>
      <c r="E48" s="46">
        <f>E49</f>
        <v>1828.1000000000001</v>
      </c>
      <c r="F48" s="46">
        <f>F49</f>
        <v>444.8</v>
      </c>
      <c r="G48" s="46">
        <f>G49</f>
        <v>435.1</v>
      </c>
      <c r="H48" s="46">
        <f>H49</f>
        <v>493.9</v>
      </c>
      <c r="I48" s="46">
        <f>I49</f>
        <v>454.3</v>
      </c>
      <c r="J48" s="3">
        <f t="shared" si="3"/>
        <v>1828.1000000000001</v>
      </c>
      <c r="K48" s="3">
        <f t="shared" si="4"/>
        <v>0</v>
      </c>
    </row>
    <row r="49" spans="1:11" ht="61.5" customHeight="1">
      <c r="A49" s="34" t="s">
        <v>30</v>
      </c>
      <c r="B49" s="45" t="s">
        <v>29</v>
      </c>
      <c r="C49" s="44" t="s">
        <v>3</v>
      </c>
      <c r="D49" s="38" t="s">
        <v>28</v>
      </c>
      <c r="E49" s="46">
        <f>E50+E51</f>
        <v>1828.1000000000001</v>
      </c>
      <c r="F49" s="46">
        <f>F50+F51</f>
        <v>444.8</v>
      </c>
      <c r="G49" s="46">
        <f>G50+G51</f>
        <v>435.1</v>
      </c>
      <c r="H49" s="46">
        <f>H50+H51</f>
        <v>493.9</v>
      </c>
      <c r="I49" s="46">
        <f>I50+I51</f>
        <v>454.3</v>
      </c>
      <c r="J49" s="3">
        <f t="shared" si="3"/>
        <v>1828.1000000000001</v>
      </c>
      <c r="K49" s="3">
        <f t="shared" si="4"/>
        <v>0</v>
      </c>
    </row>
    <row r="50" spans="1:11" ht="78" customHeight="1">
      <c r="A50" s="34" t="s">
        <v>27</v>
      </c>
      <c r="B50" s="45" t="s">
        <v>26</v>
      </c>
      <c r="C50" s="44" t="s">
        <v>3</v>
      </c>
      <c r="D50" s="38" t="s">
        <v>25</v>
      </c>
      <c r="E50" s="37">
        <f>SUM(F50:I50)</f>
        <v>1789.9</v>
      </c>
      <c r="F50" s="42">
        <v>444.8</v>
      </c>
      <c r="G50" s="42">
        <v>435.1</v>
      </c>
      <c r="H50" s="42">
        <v>455.7</v>
      </c>
      <c r="I50" s="42">
        <v>454.3</v>
      </c>
      <c r="J50" s="3">
        <f t="shared" si="3"/>
        <v>1789.9</v>
      </c>
      <c r="K50" s="3">
        <f t="shared" si="4"/>
        <v>0</v>
      </c>
    </row>
    <row r="51" spans="1:11" ht="108.75" customHeight="1">
      <c r="A51" s="34" t="s">
        <v>24</v>
      </c>
      <c r="B51" s="43" t="s">
        <v>23</v>
      </c>
      <c r="C51" s="39" t="s">
        <v>3</v>
      </c>
      <c r="D51" s="38" t="s">
        <v>22</v>
      </c>
      <c r="E51" s="37">
        <f>SUM(F51:I51)</f>
        <v>38.2</v>
      </c>
      <c r="F51" s="41">
        <v>0</v>
      </c>
      <c r="G51" s="41">
        <v>0</v>
      </c>
      <c r="H51" s="42">
        <v>38.2</v>
      </c>
      <c r="I51" s="41">
        <v>0</v>
      </c>
      <c r="J51" s="3">
        <f t="shared" si="3"/>
        <v>38.2</v>
      </c>
      <c r="K51" s="3">
        <f t="shared" si="4"/>
        <v>0</v>
      </c>
    </row>
    <row r="52" spans="1:11" ht="65.25" customHeight="1">
      <c r="A52" s="34" t="s">
        <v>21</v>
      </c>
      <c r="B52" s="40" t="s">
        <v>20</v>
      </c>
      <c r="C52" s="39" t="s">
        <v>3</v>
      </c>
      <c r="D52" s="38" t="s">
        <v>19</v>
      </c>
      <c r="E52" s="37">
        <f>E53</f>
        <v>4566.6</v>
      </c>
      <c r="F52" s="37">
        <f>F53</f>
        <v>881.5999999999999</v>
      </c>
      <c r="G52" s="37">
        <f>G53</f>
        <v>1000</v>
      </c>
      <c r="H52" s="37">
        <f>H53</f>
        <v>1000</v>
      </c>
      <c r="I52" s="37">
        <f>I53</f>
        <v>1685</v>
      </c>
      <c r="J52" s="3">
        <f t="shared" si="3"/>
        <v>4566.6</v>
      </c>
      <c r="K52" s="3">
        <f t="shared" si="4"/>
        <v>0</v>
      </c>
    </row>
    <row r="53" spans="1:11" ht="87" customHeight="1">
      <c r="A53" s="34" t="s">
        <v>18</v>
      </c>
      <c r="B53" s="40" t="s">
        <v>17</v>
      </c>
      <c r="C53" s="39" t="s">
        <v>3</v>
      </c>
      <c r="D53" s="38" t="s">
        <v>16</v>
      </c>
      <c r="E53" s="37">
        <f>E54+E55</f>
        <v>4566.6</v>
      </c>
      <c r="F53" s="37">
        <f>F54+F55</f>
        <v>881.5999999999999</v>
      </c>
      <c r="G53" s="37">
        <f>G54+G55</f>
        <v>1000</v>
      </c>
      <c r="H53" s="37">
        <f>H54+H55</f>
        <v>1000</v>
      </c>
      <c r="I53" s="37">
        <f>I54+I55</f>
        <v>1685</v>
      </c>
      <c r="J53" s="3">
        <f t="shared" si="3"/>
        <v>4566.6</v>
      </c>
      <c r="K53" s="3">
        <f t="shared" si="4"/>
        <v>0</v>
      </c>
    </row>
    <row r="54" spans="1:11" ht="56.25" customHeight="1">
      <c r="A54" s="34" t="s">
        <v>15</v>
      </c>
      <c r="B54" s="40" t="s">
        <v>14</v>
      </c>
      <c r="C54" s="39" t="s">
        <v>3</v>
      </c>
      <c r="D54" s="38" t="s">
        <v>13</v>
      </c>
      <c r="E54" s="37">
        <f>SUM(F54:I54)</f>
        <v>3194</v>
      </c>
      <c r="F54" s="36">
        <v>665.4</v>
      </c>
      <c r="G54" s="36">
        <v>700</v>
      </c>
      <c r="H54" s="36">
        <v>700</v>
      </c>
      <c r="I54" s="36">
        <v>1128.6</v>
      </c>
      <c r="J54" s="3">
        <f t="shared" si="3"/>
        <v>3194</v>
      </c>
      <c r="K54" s="3">
        <f t="shared" si="4"/>
        <v>0</v>
      </c>
    </row>
    <row r="55" spans="1:11" ht="65.25" customHeight="1">
      <c r="A55" s="34" t="s">
        <v>12</v>
      </c>
      <c r="B55" s="40" t="s">
        <v>11</v>
      </c>
      <c r="C55" s="39" t="s">
        <v>3</v>
      </c>
      <c r="D55" s="38" t="s">
        <v>10</v>
      </c>
      <c r="E55" s="37">
        <f>SUM(F55:I55)</f>
        <v>1372.6</v>
      </c>
      <c r="F55" s="36">
        <v>216.2</v>
      </c>
      <c r="G55" s="36">
        <v>300</v>
      </c>
      <c r="H55" s="36">
        <v>300</v>
      </c>
      <c r="I55" s="36">
        <v>556.4</v>
      </c>
      <c r="J55" s="3">
        <f t="shared" si="3"/>
        <v>1372.6</v>
      </c>
      <c r="K55" s="3">
        <f t="shared" si="4"/>
        <v>0</v>
      </c>
    </row>
    <row r="56" spans="1:11" ht="20.25" customHeight="1" hidden="1">
      <c r="A56" s="34" t="s">
        <v>9</v>
      </c>
      <c r="B56" s="35" t="s">
        <v>8</v>
      </c>
      <c r="C56" s="32" t="s">
        <v>7</v>
      </c>
      <c r="D56" s="31" t="s">
        <v>6</v>
      </c>
      <c r="E56" s="29">
        <f>E57</f>
        <v>0</v>
      </c>
      <c r="F56" s="29">
        <f>F57</f>
        <v>7</v>
      </c>
      <c r="G56" s="29">
        <f>G57</f>
        <v>9</v>
      </c>
      <c r="H56" s="29">
        <f>H57</f>
        <v>79</v>
      </c>
      <c r="I56" s="29">
        <f>I57</f>
        <v>5</v>
      </c>
      <c r="J56" s="3">
        <f t="shared" si="3"/>
        <v>100</v>
      </c>
      <c r="K56" s="3">
        <f t="shared" si="4"/>
        <v>-100</v>
      </c>
    </row>
    <row r="57" spans="1:11" ht="53.25" customHeight="1" hidden="1">
      <c r="A57" s="34" t="s">
        <v>5</v>
      </c>
      <c r="B57" s="33" t="s">
        <v>4</v>
      </c>
      <c r="C57" s="32" t="s">
        <v>3</v>
      </c>
      <c r="D57" s="31" t="s">
        <v>2</v>
      </c>
      <c r="E57" s="30">
        <v>0</v>
      </c>
      <c r="F57" s="29">
        <v>7</v>
      </c>
      <c r="G57" s="29">
        <v>9</v>
      </c>
      <c r="H57" s="29">
        <f>9+70</f>
        <v>79</v>
      </c>
      <c r="I57" s="29">
        <v>5</v>
      </c>
      <c r="J57" s="3">
        <f t="shared" si="3"/>
        <v>100</v>
      </c>
      <c r="K57" s="3">
        <f t="shared" si="4"/>
        <v>-100</v>
      </c>
    </row>
    <row r="58" spans="1:13" ht="22.5" customHeight="1">
      <c r="A58" s="28"/>
      <c r="B58" s="27" t="s">
        <v>1</v>
      </c>
      <c r="C58" s="27"/>
      <c r="D58" s="26"/>
      <c r="E58" s="25">
        <f>SUM(E13+E45)</f>
        <v>49445</v>
      </c>
      <c r="F58" s="25">
        <f>SUM(F13+F45)</f>
        <v>8396.9</v>
      </c>
      <c r="G58" s="25">
        <f>SUM(G13+G45)</f>
        <v>18743.499999999996</v>
      </c>
      <c r="H58" s="25">
        <f>SUM(H13+H45)</f>
        <v>12536.5</v>
      </c>
      <c r="I58" s="25">
        <f>SUM(I13+I45)</f>
        <v>9768.1</v>
      </c>
      <c r="J58" s="3">
        <f t="shared" si="3"/>
        <v>49444.99999999999</v>
      </c>
      <c r="K58" s="3">
        <f t="shared" si="4"/>
        <v>0</v>
      </c>
      <c r="M58" s="24"/>
    </row>
    <row r="59" spans="4:13" ht="21.75" customHeight="1">
      <c r="D59" s="3"/>
      <c r="E59" s="23" t="s">
        <v>0</v>
      </c>
      <c r="F59" s="22">
        <f>'[1]Изменения в бюджет СПР.5'!$I$275</f>
        <v>8436.9</v>
      </c>
      <c r="G59" s="22">
        <f>'[1]Изменения в бюджет СПР.5'!$J$275</f>
        <v>18743.5</v>
      </c>
      <c r="H59" s="22">
        <f>'[1]Изменения в бюджет СПР.5'!$K$275</f>
        <v>12536.5</v>
      </c>
      <c r="I59" s="22">
        <f>'[1]Изменения в бюджет СПР.5'!$L$275</f>
        <v>9728.1</v>
      </c>
      <c r="J59" s="21"/>
      <c r="K59" s="20"/>
      <c r="M59" s="19"/>
    </row>
    <row r="60" spans="2:11" ht="27" customHeight="1">
      <c r="B60" s="18"/>
      <c r="C60" s="17"/>
      <c r="D60" s="16"/>
      <c r="E60" s="15"/>
      <c r="F60" s="14">
        <f>F58-F59</f>
        <v>-40</v>
      </c>
      <c r="G60" s="14">
        <f>G58-G59</f>
        <v>0</v>
      </c>
      <c r="H60" s="14">
        <f>H58-H59</f>
        <v>0</v>
      </c>
      <c r="I60" s="14">
        <f>I58-I59</f>
        <v>40</v>
      </c>
      <c r="J60" s="13"/>
      <c r="K60" s="3"/>
    </row>
    <row r="61" spans="2:11" ht="15.75">
      <c r="B61" s="12"/>
      <c r="C61" s="12"/>
      <c r="D61" s="12"/>
      <c r="E61" s="11"/>
      <c r="J61" s="10"/>
      <c r="K61" s="9"/>
    </row>
    <row r="62" spans="5:13" ht="12.75">
      <c r="E62" s="8"/>
      <c r="K62" s="3"/>
      <c r="M62" s="3"/>
    </row>
    <row r="63" spans="6:11" ht="18">
      <c r="F63" s="7"/>
      <c r="G63" s="7"/>
      <c r="H63" s="7"/>
      <c r="I63" s="7"/>
      <c r="J63" s="7"/>
      <c r="K63" s="4"/>
    </row>
    <row r="64" spans="6:11" ht="18">
      <c r="F64" s="4"/>
      <c r="G64" s="4"/>
      <c r="H64" s="4"/>
      <c r="I64" s="4"/>
      <c r="J64" s="6"/>
      <c r="K64" s="4"/>
    </row>
    <row r="65" spans="6:11" ht="18">
      <c r="F65" s="5"/>
      <c r="G65" s="5"/>
      <c r="H65" s="5"/>
      <c r="I65" s="5"/>
      <c r="J65" s="5"/>
      <c r="K65" s="4"/>
    </row>
    <row r="66" ht="12.75">
      <c r="E66" s="3"/>
    </row>
    <row r="67" ht="15">
      <c r="K67" s="2"/>
    </row>
  </sheetData>
  <sheetProtection/>
  <printOptions/>
  <pageMargins left="0.4330708661417323" right="0.1968503937007874" top="0.4724409448818898" bottom="0.1968503937007874" header="0.5118110236220472" footer="0.1968503937007874"/>
  <pageSetup horizontalDpi="300" verticalDpi="300" orientation="portrait" paperSize="9" scale="69" r:id="rId1"/>
  <rowBreaks count="2" manualBreakCount="2">
    <brk id="30" max="4" man="1"/>
    <brk id="4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2012-09-06T11:26:22Z</dcterms:modified>
  <cp:category/>
  <cp:version/>
  <cp:contentType/>
  <cp:contentStatus/>
</cp:coreProperties>
</file>