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ИЗМ,в БЮДЖ конец года" sheetId="1" r:id="rId1"/>
  </sheets>
  <externalReferences>
    <externalReference r:id="rId4"/>
    <externalReference r:id="rId5"/>
  </externalReferences>
  <definedNames>
    <definedName name="_xlnm.Print_Area" localSheetId="0">'ИЗМ,в БЮДЖ конец года'!$A$2:$H$253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E226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<sst xmlns="http://schemas.openxmlformats.org/spreadsheetml/2006/main" count="1454" uniqueCount="447">
  <si>
    <t>Приложение № 1</t>
  </si>
  <si>
    <t xml:space="preserve">от 21.12.2011г. №  32 </t>
  </si>
  <si>
    <t>Ведомственная  структура расходов  местного бюджета муниципального образования  муниципальный округ Адмиралтейский округ   с изменениями и дополнениями на 01.01.2012 г.</t>
  </si>
  <si>
    <t>№ п.п</t>
  </si>
  <si>
    <t>Наименование</t>
  </si>
  <si>
    <t>Код ГРБС</t>
  </si>
  <si>
    <t>Код раздела и под-раздела</t>
  </si>
  <si>
    <t>Код ЦСР</t>
  </si>
  <si>
    <t>Код ВР</t>
  </si>
  <si>
    <t>Код эконо-мической статьи</t>
  </si>
  <si>
    <t>Сумма</t>
  </si>
  <si>
    <t xml:space="preserve">                   в том числе:</t>
  </si>
  <si>
    <t>1 квартал</t>
  </si>
  <si>
    <t>2 квартал</t>
  </si>
  <si>
    <t>3 квартал</t>
  </si>
  <si>
    <t>4 квартал</t>
  </si>
  <si>
    <t>3</t>
  </si>
  <si>
    <t>4</t>
  </si>
  <si>
    <t>5</t>
  </si>
  <si>
    <t>6</t>
  </si>
  <si>
    <t>7</t>
  </si>
  <si>
    <t>I.</t>
  </si>
  <si>
    <t xml:space="preserve">МУНИЦИПАЛЬНЫЙ СОВЕТ МУНИЦИПАЛЬНОГО ОБРАЗОВАНИЯ МО АДМИРАЛТЕЙСКИЙ ОКРУГ </t>
  </si>
  <si>
    <t>992</t>
  </si>
  <si>
    <t>0100</t>
  </si>
  <si>
    <t>1.</t>
  </si>
  <si>
    <t>Общегосударственные вопросы</t>
  </si>
  <si>
    <t>1.1.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</si>
  <si>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</si>
  <si>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</si>
  <si>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</t>
  </si>
  <si>
    <t xml:space="preserve">Глава муниципального образования МО Адмиралтейский округ </t>
  </si>
  <si>
    <t>002 02 01</t>
  </si>
  <si>
    <t>1.1.1.1</t>
  </si>
  <si>
    <t>Выполнение функций органами местного самоуправления</t>
  </si>
  <si>
    <t>500</t>
  </si>
  <si>
    <t>1.1.1.1.1</t>
  </si>
  <si>
    <t xml:space="preserve">Оплата труда и начисления на выплаты по оплате труда </t>
  </si>
  <si>
    <t>210</t>
  </si>
  <si>
    <t>1.1.1.1.1.2</t>
  </si>
  <si>
    <t>Заработная плата</t>
  </si>
  <si>
    <t>211</t>
  </si>
  <si>
    <t>1.1.1.1.1.3</t>
  </si>
  <si>
    <t>Начисления на выплаты по оплате труда</t>
  </si>
  <si>
    <t>213</t>
  </si>
  <si>
    <t>1.2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</si>
  <si>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</si>
  <si>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</si>
  <si>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</t>
  </si>
  <si>
    <t>Денежная  компенсация депутатам муниципального совета, осуществляющим полномочия на непостоянной основе</t>
  </si>
  <si>
    <t>002 03 01</t>
  </si>
  <si>
    <t>1.2.1.1</t>
  </si>
  <si>
    <t>1.2.1.1.1</t>
  </si>
  <si>
    <t>Прочие выплаты (депутатам представительного органа муниципального образования)</t>
  </si>
  <si>
    <t>212</t>
  </si>
  <si>
    <t>1.3</t>
  </si>
  <si>
    <t>Аппарат представительного органа муниципального образования</t>
  </si>
  <si>
    <t>002 02 02</t>
  </si>
  <si>
    <t>1.3.1</t>
  </si>
  <si>
    <t>1.3.1.2</t>
  </si>
  <si>
    <t xml:space="preserve">Оплата труда и начисления на оплату труда </t>
  </si>
  <si>
    <t>1.3.1.2.1</t>
  </si>
  <si>
    <t>1.3.1.2.2</t>
  </si>
  <si>
    <t>1.3.1.3</t>
  </si>
  <si>
    <t>Оплата работ, услуг</t>
  </si>
  <si>
    <t>220</t>
  </si>
  <si>
    <t>1.3.1.3.1</t>
  </si>
  <si>
    <t>Услуги связи</t>
  </si>
  <si>
    <t>221</t>
  </si>
  <si>
    <t>1.3.1.3.2</t>
  </si>
  <si>
    <t>Коммунальные услуги</t>
  </si>
  <si>
    <t>223</t>
  </si>
  <si>
    <t>1.3.1.3.3</t>
  </si>
  <si>
    <t>Работы, услуги по содержанию имущества</t>
  </si>
  <si>
    <t>225</t>
  </si>
  <si>
    <t>1.3.1.3.4</t>
  </si>
  <si>
    <t>Прочие работы, услуги</t>
  </si>
  <si>
    <t>226</t>
  </si>
  <si>
    <t>1.3.1.4</t>
  </si>
  <si>
    <t>Прочие расходы</t>
  </si>
  <si>
    <t>290</t>
  </si>
  <si>
    <t>1.3.1.5</t>
  </si>
  <si>
    <t>Поступление нефинансовых активов</t>
  </si>
  <si>
    <t>300</t>
  </si>
  <si>
    <t>1.3.1.5.1</t>
  </si>
  <si>
    <t>Увеличение стоимости  основных средств</t>
  </si>
  <si>
    <t>310</t>
  </si>
  <si>
    <t>1.3.1.5.2</t>
  </si>
  <si>
    <t>Увеличение стоимости материальных запасов</t>
  </si>
  <si>
    <t>340</t>
  </si>
  <si>
    <t>1.4</t>
  </si>
  <si>
    <t>Другие общегосударственные вопросы</t>
  </si>
  <si>
    <t>0113</t>
  </si>
  <si>
    <t>1.4.1</t>
  </si>
  <si>
    <t>Реализация государственных функций органами местного самоуправления, связанных с общегосударственным управлением (членские взносы  "Совету муниципальных образований Санкт-Петербурга")</t>
  </si>
  <si>
    <t>092  03 01</t>
  </si>
  <si>
    <t>1.4.1.1</t>
  </si>
  <si>
    <t>013</t>
  </si>
  <si>
    <t>1.4.1.1.1</t>
  </si>
  <si>
    <t>0114</t>
  </si>
  <si>
    <t>1.4.2</t>
  </si>
  <si>
    <t>Прочие расходы связанные с общегосударственной функцией органов местного самоуправления , в том числе проведение отчета депутатов муниципального совета  за отчетный период  перед жителями МО</t>
  </si>
  <si>
    <t>092 02 01</t>
  </si>
  <si>
    <t>1.4.2.1</t>
  </si>
  <si>
    <t>1.4.2.1.1</t>
  </si>
  <si>
    <t>1.4.2.1.1.1</t>
  </si>
  <si>
    <t>Арендная  плата за пользование имуществом</t>
  </si>
  <si>
    <t>224</t>
  </si>
  <si>
    <t>1.4.2.1..1.2</t>
  </si>
  <si>
    <t>1.4.2.1.2</t>
  </si>
  <si>
    <t>II.</t>
  </si>
  <si>
    <t>МЕСТНАЯ АДМИНИСТРАЦИЯ МУНИЦИПАЛЬНОГО ОБРАЗОВАНИЯ МО АДМИРАЛТЕЙСКИЙ ОКРУГ</t>
  </si>
  <si>
    <t>903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</si>
  <si>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</si>
  <si>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</si>
  <si>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1.1.1.</t>
  </si>
  <si>
    <t>Глава местной  Администрации муниципального образования МО  Адмиралтейский округ (исполнительно-распорядительного органа муниципального образования)</t>
  </si>
  <si>
    <t>002 04 01</t>
  </si>
  <si>
    <t>1.1.1.1.1.</t>
  </si>
  <si>
    <t>1.1.1.1.1.1.</t>
  </si>
  <si>
    <t>1.1.1.1.1.2.</t>
  </si>
  <si>
    <t>1.1.2.</t>
  </si>
  <si>
    <t xml:space="preserve">Содержание  центрального аппарата  местной Администрации муниципального образования МО Адмиралтейский округ  </t>
  </si>
  <si>
    <t>002 05 00</t>
  </si>
  <si>
    <t>1.1.2.1</t>
  </si>
  <si>
    <t>1.1.1.2.1.1</t>
  </si>
  <si>
    <t>002 05 01</t>
  </si>
  <si>
    <t>1.1.1.2.1.1.1</t>
  </si>
  <si>
    <t>1.1.1.2.1.2.</t>
  </si>
  <si>
    <t>1.1.1.2.1.2.2</t>
  </si>
  <si>
    <t>Прочие выплаты</t>
  </si>
  <si>
    <t>1.1.1.2.2.</t>
  </si>
  <si>
    <t>002 05 02</t>
  </si>
  <si>
    <t>1.1.1.2.2.1.</t>
  </si>
  <si>
    <t>1.1.1.2.2.2</t>
  </si>
  <si>
    <t>1.1.1.2.2.3</t>
  </si>
  <si>
    <t>1.1.1.2.2.4</t>
  </si>
  <si>
    <t>1.1.1.2.4.</t>
  </si>
  <si>
    <t>1.1.1.2.5.</t>
  </si>
  <si>
    <t>1.1.1.2.5.1</t>
  </si>
  <si>
    <t>1.1.1.2.5.2</t>
  </si>
  <si>
    <t>002 06 01</t>
  </si>
  <si>
    <t>598</t>
  </si>
  <si>
    <t>1.2.1.1.2</t>
  </si>
  <si>
    <t>1.2.2.1.3</t>
  </si>
  <si>
    <t>1.2.1.2</t>
  </si>
  <si>
    <t>1.2.2.2.1</t>
  </si>
  <si>
    <t>1.2.1.3</t>
  </si>
  <si>
    <t>1.2.2.3.1</t>
  </si>
  <si>
    <t>1.2.2.3.2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</si>
  <si>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</si>
  <si>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002 06 03</t>
  </si>
  <si>
    <t>Выполнение отдельных государственных полномочий за счет субвенции из фонда компенсаций Санкт-Петербурга</t>
  </si>
  <si>
    <t>1.3.1.1</t>
  </si>
  <si>
    <t>1.3.1.1.1</t>
  </si>
  <si>
    <t>2</t>
  </si>
  <si>
    <t>Резервный фонд</t>
  </si>
  <si>
    <t>0111</t>
  </si>
  <si>
    <t>2.1.</t>
  </si>
  <si>
    <t>Резервный фонд местной администрации</t>
  </si>
  <si>
    <t>070 01 01</t>
  </si>
  <si>
    <t>2.1.1</t>
  </si>
  <si>
    <t xml:space="preserve">070 01 01 </t>
  </si>
  <si>
    <t>2.1.1.1.</t>
  </si>
  <si>
    <t>0112</t>
  </si>
  <si>
    <t>3.1.</t>
  </si>
  <si>
    <t>Осуществление 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 Адмиралтейский округ</t>
  </si>
  <si>
    <t>092 01 01</t>
  </si>
  <si>
    <t>3.1.1.</t>
  </si>
  <si>
    <t>Субсидии некоммерческим организациям</t>
  </si>
  <si>
    <t>019</t>
  </si>
  <si>
    <t>3.1.1.1</t>
  </si>
  <si>
    <t>3.1.1.1.1.</t>
  </si>
  <si>
    <t>3.2</t>
  </si>
  <si>
    <t xml:space="preserve">Муниципальная целевая программа «Противодействие коррупции в органах местного самоуправления МО Адмиралтейский округ» </t>
  </si>
  <si>
    <t>795 07 01</t>
  </si>
  <si>
    <t>3.2.1</t>
  </si>
  <si>
    <t>3.2.1.1</t>
  </si>
  <si>
    <t>3.4</t>
  </si>
  <si>
    <t xml:space="preserve">Муниципальная целевая программа "Участие органов местного самоуправления муниципального образования муниципальный округ Адмиралтейский округ в профилактике терроризма и экстремизма, а также по минимизации и (или) ликвидации последствий его проявлений на территории муниципального образования муниципальный округ Адмиралтейский округ " </t>
  </si>
  <si>
    <t>795 08 01</t>
  </si>
  <si>
    <t>3.4.1</t>
  </si>
  <si>
    <t>3.5</t>
  </si>
  <si>
    <t>Муниципальная целевая программа "Проведение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территориях дворов муниципального образования муниципальный округ Адмиралтейский округ"</t>
  </si>
  <si>
    <t>795 13 01</t>
  </si>
  <si>
    <t>3.5.1</t>
  </si>
  <si>
    <t>НАЦИОНАЛЬНАЯ БЕЗОПАСНОСТЬ И ПРАВООХРАНИТЕЛЬНАЯ ДЕЯТЕЛЬНОСТЬ</t>
  </si>
  <si>
    <t>0300</t>
  </si>
  <si>
    <t>4.1</t>
  </si>
  <si>
    <t>Защита населения и территорий от  чрезвычайных ситуаций природного и техногенного характера, гражданская оборона</t>
  </si>
  <si>
    <t>0309</t>
  </si>
  <si>
    <t>4.1.1</t>
  </si>
  <si>
    <t>Муниципальная целевая программа "Организация мероприятий по  подготовке и обучению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 вследствие этих действий на территории муниципального образования муниципальный округ Адмиралтейский округ "</t>
  </si>
  <si>
    <t>795 01 01</t>
  </si>
  <si>
    <t>4.1.1.1.1</t>
  </si>
  <si>
    <t>4.1.1.1.1.1</t>
  </si>
  <si>
    <t xml:space="preserve"> 795 01 01</t>
  </si>
  <si>
    <t>4.1.1.3</t>
  </si>
  <si>
    <t>4.1.1.3.1</t>
  </si>
  <si>
    <t>Увеличение стоимости основных средств</t>
  </si>
  <si>
    <t>4.1.1.3.2</t>
  </si>
  <si>
    <t>НАЦИОНАЛЬНАЯ ЭКОНОМИКА</t>
  </si>
  <si>
    <t>0400</t>
  </si>
  <si>
    <t>5.1</t>
  </si>
  <si>
    <t>Общеэкономические вопросы</t>
  </si>
  <si>
    <t>0401</t>
  </si>
  <si>
    <t>5.1.1</t>
  </si>
  <si>
    <t>Реализация государственной политики занятости населения (участие в организации и финансировании проведения оплачиваемых общественных работ)</t>
  </si>
  <si>
    <t>510 00 00</t>
  </si>
  <si>
    <t>5.1.1.1</t>
  </si>
  <si>
    <t>Субсидии юридическим лицам</t>
  </si>
  <si>
    <t>006</t>
  </si>
  <si>
    <t>5.1.1.1.1</t>
  </si>
  <si>
    <t>Безвозмездные перечисления организациям</t>
  </si>
  <si>
    <t>5.1.1.1.1.1</t>
  </si>
  <si>
    <t xml:space="preserve">Безвозмездные перечисления организациям, за исключением государственных и муниципальных организаций </t>
  </si>
  <si>
    <t>5.2</t>
  </si>
  <si>
    <t>Другие вопросы в области национальной экономики</t>
  </si>
  <si>
    <t>0412</t>
  </si>
  <si>
    <t>5.2.1</t>
  </si>
  <si>
    <t>Муниципальная целевая  программа "Осуществление защиты  прав потребителей  и  содействие развитию малого  бизнеса на территории муниципального образования муниципальный округ  Адмиралтейский округ "</t>
  </si>
  <si>
    <t>795 03 01</t>
  </si>
  <si>
    <t>5.2.1.1</t>
  </si>
  <si>
    <t>6.1.1.1.1.1</t>
  </si>
  <si>
    <t>0501</t>
  </si>
  <si>
    <t>795 04 01</t>
  </si>
  <si>
    <t>6.1.1.1.2</t>
  </si>
  <si>
    <t>6.1.1.1.2.1</t>
  </si>
  <si>
    <t>6.1</t>
  </si>
  <si>
    <t xml:space="preserve">Благоустройство </t>
  </si>
  <si>
    <t>0503</t>
  </si>
  <si>
    <t>600 00 00</t>
  </si>
  <si>
    <t>6.1.1</t>
  </si>
  <si>
    <t>Благоустройство внутридворовых и придомовых территорий</t>
  </si>
  <si>
    <t>600 01 00</t>
  </si>
  <si>
    <t>6.1.1.1</t>
  </si>
  <si>
    <t>Содержание и ремонт ограждений газонов</t>
  </si>
  <si>
    <t>600 01 02</t>
  </si>
  <si>
    <t>6.1.1.1.1</t>
  </si>
  <si>
    <t>Выполнение функций  органами местного самоуправления</t>
  </si>
  <si>
    <t>6.1.1.2</t>
  </si>
  <si>
    <t>Установка и содержание  малых архитектурных форм, уличной мебели и хозяйственно-бытового оборудования</t>
  </si>
  <si>
    <t>600 01 03</t>
  </si>
  <si>
    <t>6.1.1.2.1</t>
  </si>
  <si>
    <t>6.1.1.3</t>
  </si>
  <si>
    <t xml:space="preserve">Ликвидация несанкционированных свалок  бытовых отходов и мусора  </t>
  </si>
  <si>
    <t>600 02 01</t>
  </si>
  <si>
    <t>6.1.1.3.1</t>
  </si>
  <si>
    <t>6.2.3.2</t>
  </si>
  <si>
    <t>Оборудование контейнерных площадок на территории дворов</t>
  </si>
  <si>
    <t>600 02 02</t>
  </si>
  <si>
    <t>6.3.2.2.1</t>
  </si>
  <si>
    <t>6.1.1.4</t>
  </si>
  <si>
    <t>Озеленение придомовых территорий и территорий дворов</t>
  </si>
  <si>
    <t>600 03 01</t>
  </si>
  <si>
    <t>6.1.1.4.1</t>
  </si>
  <si>
    <t>6.1.1.6</t>
  </si>
  <si>
    <t>Паспортизация зеленых насаждений территории МО Адмиралтейский округ</t>
  </si>
  <si>
    <t>600 03 00</t>
  </si>
  <si>
    <t>6.1.1.6.1</t>
  </si>
  <si>
    <t>600 03 02</t>
  </si>
  <si>
    <t>6.1.1.5</t>
  </si>
  <si>
    <t>Обустройство и содержание детских площадок</t>
  </si>
  <si>
    <t>600 04 01</t>
  </si>
  <si>
    <t>6.1.1.5.1</t>
  </si>
  <si>
    <t>Текущий ремонт (асфальтирование) придомовых территорий и территорий дворов,включая проезды и въезды, пешеходные дорожки</t>
  </si>
  <si>
    <t>600 05 01</t>
  </si>
  <si>
    <t>6.1.1.9</t>
  </si>
  <si>
    <t>Благоустройство территории округа молодежной бригадой МО Адмиралтейский округ</t>
  </si>
  <si>
    <t>600 06 01</t>
  </si>
  <si>
    <t>6.1.1.9.1</t>
  </si>
  <si>
    <t>6.1.1.7</t>
  </si>
  <si>
    <t xml:space="preserve">Выполнение работ, услуг по техническому надзору </t>
  </si>
  <si>
    <t>600 07 01</t>
  </si>
  <si>
    <t>6.1.1.7.1</t>
  </si>
  <si>
    <t>6.1.1.8</t>
  </si>
  <si>
    <t>Выполнение работ. услуг по определению объема работ по благоустройству к адресной программе</t>
  </si>
  <si>
    <t>600 08 01</t>
  </si>
  <si>
    <t>6.1.1.8.1</t>
  </si>
  <si>
    <t>Выполнение оформления к праздничным мероприятиям на территории муниципального образования</t>
  </si>
  <si>
    <t>600 09 01</t>
  </si>
  <si>
    <t>ОБРАЗОВАНИЕ</t>
  </si>
  <si>
    <t>0700</t>
  </si>
  <si>
    <t>7.1</t>
  </si>
  <si>
    <t>Молодежная политика и оздоровление детей</t>
  </si>
  <si>
    <t>0707</t>
  </si>
  <si>
    <t>7.1.1.</t>
  </si>
  <si>
    <t>Муниципальная целевая программа "Организация и проведение досуговых мероприятий для детей и подростков проживающих на территории муниципального образования муниципальный округ Адмиралтейский округ"</t>
  </si>
  <si>
    <t>795 09 01</t>
  </si>
  <si>
    <t>7.1.1.1</t>
  </si>
  <si>
    <t>7.1.1.1.1</t>
  </si>
  <si>
    <t>0903</t>
  </si>
  <si>
    <t>431 01 01</t>
  </si>
  <si>
    <t>7.1.1.1.1.1</t>
  </si>
  <si>
    <t>7.1.1.1.1.1.1</t>
  </si>
  <si>
    <t>7.2</t>
  </si>
  <si>
    <t>Другие вопросы в области образования</t>
  </si>
  <si>
    <t>0709</t>
  </si>
  <si>
    <t>7.2.1</t>
  </si>
  <si>
    <t>Муниципальная целевая программа "Участие в деятельности по профилактике правонарушений в Санкт-Петербурге на территории муниципального образования муниципальный округ  Адмиралтеймкий округ"</t>
  </si>
  <si>
    <t>795 06 01</t>
  </si>
  <si>
    <t>7.2.1.1</t>
  </si>
  <si>
    <t>7.2.1.1.1</t>
  </si>
  <si>
    <t>7.2.1.1.1.1</t>
  </si>
  <si>
    <t>8</t>
  </si>
  <si>
    <t>КУЛЬТУРА, КИНЕМАТОГРАФИЯ И СРЕДСТВА МАССОВОЙ ИНФОРМАЦИИ</t>
  </si>
  <si>
    <t>0800</t>
  </si>
  <si>
    <t>8.1.</t>
  </si>
  <si>
    <t>Культура</t>
  </si>
  <si>
    <t>0801</t>
  </si>
  <si>
    <t>450 00 00</t>
  </si>
  <si>
    <t>7.1.1</t>
  </si>
  <si>
    <t>Организация местных и участие в организации и проведении городских праздничных и иных зрелищных мероприятий</t>
  </si>
  <si>
    <t xml:space="preserve">0801 </t>
  </si>
  <si>
    <t>450 01 01</t>
  </si>
  <si>
    <t xml:space="preserve">450 01 01 </t>
  </si>
  <si>
    <t>450 02 01</t>
  </si>
  <si>
    <t>7.1.2</t>
  </si>
  <si>
    <t>Мунициппальная целевая программа "Сохранение местных традиций и обрядов"</t>
  </si>
  <si>
    <t>7.1.2.1</t>
  </si>
  <si>
    <t>7.1.2.1.1</t>
  </si>
  <si>
    <t>7.1.2.1.1.1</t>
  </si>
  <si>
    <t>7.2.2</t>
  </si>
  <si>
    <t>Муниципальная целевая программа«Участие в реализации мер по профилактике дорожно-транспортного травматизма на территории муниципального образования муниципальный округ Адмиралтейский округ»</t>
  </si>
  <si>
    <t>795 12 01</t>
  </si>
  <si>
    <t>7.2.2.1</t>
  </si>
  <si>
    <t>КУЛЬТУРА и  КИНЕМАТОГРАФИЯ</t>
  </si>
  <si>
    <t>8.1</t>
  </si>
  <si>
    <t>8.1.1</t>
  </si>
  <si>
    <t>Муниципальная целевая программа "Организация местных и участие в организации и проведении городских праздничных и иных зрелищных мероприятий"</t>
  </si>
  <si>
    <t>795 11 01</t>
  </si>
  <si>
    <t>8.1.1.1</t>
  </si>
  <si>
    <t>8.2</t>
  </si>
  <si>
    <t>Другие вопросы в области культуры, кинематографии</t>
  </si>
  <si>
    <t>0804</t>
  </si>
  <si>
    <t>8.1.2</t>
  </si>
  <si>
    <t xml:space="preserve">Муниципальная целевая программа "Организация мероприятий по сохранению и развитию местных традиций и обрядов" </t>
  </si>
  <si>
    <t>795 10 01</t>
  </si>
  <si>
    <t>8.1.2.1</t>
  </si>
  <si>
    <t>7.2.1.1.1.</t>
  </si>
  <si>
    <t>457 01 01</t>
  </si>
  <si>
    <t>7.2.1.1.1.1.</t>
  </si>
  <si>
    <t>7.2.2.1.1</t>
  </si>
  <si>
    <t>0806</t>
  </si>
  <si>
    <t>7.2.2.1.1.1</t>
  </si>
  <si>
    <t>9</t>
  </si>
  <si>
    <t>Социальная политика</t>
  </si>
  <si>
    <t>1000</t>
  </si>
  <si>
    <t>9.1.1</t>
  </si>
  <si>
    <t>Материальное обеспечение ребенка (детей) переданных на воспитание в приемную семью</t>
  </si>
  <si>
    <t>1004</t>
  </si>
  <si>
    <t>511 02 01</t>
  </si>
  <si>
    <t>9.1.1.1</t>
  </si>
  <si>
    <t>8.1.1.1.1</t>
  </si>
  <si>
    <t>Охрана семьи и детства</t>
  </si>
  <si>
    <t>Содержание ребенка в семье опекуна и приемной семье , а также оплата труда приемного родителя</t>
  </si>
  <si>
    <t>520 13 00</t>
  </si>
  <si>
    <t>8.1.2.1.1</t>
  </si>
  <si>
    <t>Содержание ребенка в семье опекуна и приемной семье</t>
  </si>
  <si>
    <t>520 13 01</t>
  </si>
  <si>
    <t>Содержание ребенка в семье опекуна и приемной семье, а также вознаграждение, причитающиеся приемному родителю</t>
  </si>
  <si>
    <t>9.1.1.1.1</t>
  </si>
  <si>
    <t>Субвенции бюджетам внутригородских муниципальных образований Санкт-Петербурга  на исполнение органами местного самоуправления отдельных государственных полномочий Санкт-Петербурга по выплате  денежных средств на содержание детей, находящихся под опекой (попечительством) и детей переданных на воспитание  в приемные семьи</t>
  </si>
  <si>
    <t>9.1.1.1.1.1</t>
  </si>
  <si>
    <t>9.1.2</t>
  </si>
  <si>
    <t>Субвенции бюджетам внутригородских муниципальных образований Санкт-Петербурга  на исполнение органами местного самоуправления отдельных государственных полномочий Санкт-Петербурга по выплате  вознаграждения приемным родителям</t>
  </si>
  <si>
    <t>520 13 02</t>
  </si>
  <si>
    <t>9.1.2.1</t>
  </si>
  <si>
    <t>8.1.2.1.2.1</t>
  </si>
  <si>
    <t>8.1.2.1.2.1.1</t>
  </si>
  <si>
    <t>9.1.3</t>
  </si>
  <si>
    <t>Субвенции бюджетам внутригородских муниципальных образований Санкт-Петербурга  на исполнение органами местного самоуправления отдельных государственных полномочий Санкт-Петербурга по организации и осуществлению деятельности по  опеке и попечительству</t>
  </si>
  <si>
    <t>9.1.3.1</t>
  </si>
  <si>
    <t>10</t>
  </si>
  <si>
    <t>Средства массовой информации</t>
  </si>
  <si>
    <t>1200</t>
  </si>
  <si>
    <t>10.1</t>
  </si>
  <si>
    <t>Периодическая печать и издательства</t>
  </si>
  <si>
    <t>1202</t>
  </si>
  <si>
    <t>10.1.1</t>
  </si>
  <si>
    <t>Газета муниципального образования МО Адмиралтейский округ, учрежденная муниципальным советом муниципального образования Адмиралтейский округ</t>
  </si>
  <si>
    <t>10.1.1.1</t>
  </si>
  <si>
    <t>III.</t>
  </si>
  <si>
    <t>Санкт-Петербургское муниципальное учреждение Агентство  по социально-экономическому развитию муниципального образования "Адмиралтейский округ"</t>
  </si>
  <si>
    <t>1.1</t>
  </si>
  <si>
    <t>Жилищно-коммунальное хозяйство</t>
  </si>
  <si>
    <t>0500</t>
  </si>
  <si>
    <t>Другие вопросы в области жилищно-коммунального хозяйства</t>
  </si>
  <si>
    <t>0505</t>
  </si>
  <si>
    <t>Содержание и обеспечение деятельности СПб  МУ Агенство "Адмиралтейский округ"</t>
  </si>
  <si>
    <t>002 99 01</t>
  </si>
  <si>
    <t>1.1.2</t>
  </si>
  <si>
    <t>Выполнение функций бюджетными учреждениями</t>
  </si>
  <si>
    <t xml:space="preserve">002 99 01 </t>
  </si>
  <si>
    <t>001</t>
  </si>
  <si>
    <t>3.1.1.2</t>
  </si>
  <si>
    <t>3.1.1.2.1</t>
  </si>
  <si>
    <t>3.1.1.2.1.1</t>
  </si>
  <si>
    <t>002 99 02</t>
  </si>
  <si>
    <t>IV.</t>
  </si>
  <si>
    <t>Санкт-Петербургское муниципальное казенное учреждение "Управление по работе с населением муниципального образования муниципальный округ Адмиралтейский округ"</t>
  </si>
  <si>
    <t>Содержание и обеспечение деятельности СПб МКУ  "Управление по работе с населением муниципального образования муниципальный округ Адмиралтейский округ"</t>
  </si>
  <si>
    <t>092 99 01</t>
  </si>
  <si>
    <t>Выполнение функций  бюджетными учреждениями</t>
  </si>
  <si>
    <t>1.1.2.1.1</t>
  </si>
  <si>
    <t>1.1.2.1.1.1</t>
  </si>
  <si>
    <t>1.1.2.1.1.2</t>
  </si>
  <si>
    <t>1.1.2.2</t>
  </si>
  <si>
    <t>1.1.2.2.1</t>
  </si>
  <si>
    <t>1.1.2.2.2</t>
  </si>
  <si>
    <t>Арендная плата за полльзование имуществом</t>
  </si>
  <si>
    <t>1.1.2.2.3</t>
  </si>
  <si>
    <t>1.1.2.3</t>
  </si>
  <si>
    <t>1.1.2.4</t>
  </si>
  <si>
    <t>1.1.2.4.1</t>
  </si>
  <si>
    <t>1.1.2.4.2</t>
  </si>
  <si>
    <t>Охрана окружающей среды</t>
  </si>
  <si>
    <t>0600</t>
  </si>
  <si>
    <t>2.1</t>
  </si>
  <si>
    <t>Другие вопросы  в области окружающей среды</t>
  </si>
  <si>
    <t>0605</t>
  </si>
  <si>
    <t>Муниципальная целевая программа "Участие в мероприятиях по охране окружающей среды в границах  муниципального образования муниципальный округ Адмиралтейский округ"</t>
  </si>
  <si>
    <t>795  02 01</t>
  </si>
  <si>
    <t>2.1.1.1</t>
  </si>
  <si>
    <t>795 02 01</t>
  </si>
  <si>
    <t>2.1.1.1.1</t>
  </si>
  <si>
    <t>2.1.1.1.1.1</t>
  </si>
  <si>
    <t>2.1.1.1.1.2</t>
  </si>
  <si>
    <t>2.1.1.1.1.1.2</t>
  </si>
  <si>
    <t>Образование</t>
  </si>
  <si>
    <t>3.1</t>
  </si>
  <si>
    <t>Муниципальная целевая программа "Проведение работ по военно-патриотическому воспитанию граждан Российской Федерации на территории муниципального образования муниципальный округ Адмиралтейский округ"</t>
  </si>
  <si>
    <t>795 05 01</t>
  </si>
  <si>
    <t>3.1.1.1.</t>
  </si>
  <si>
    <t>3.1.1.1.1</t>
  </si>
  <si>
    <t>431 01 02</t>
  </si>
  <si>
    <t>3.1.1.1.1.1</t>
  </si>
  <si>
    <t>3.1.1.1.1.2</t>
  </si>
  <si>
    <t>3.1.1.1.2</t>
  </si>
  <si>
    <t>0908</t>
  </si>
  <si>
    <t>4.1.1.1.1.1.1</t>
  </si>
  <si>
    <t>Транспортные услуги</t>
  </si>
  <si>
    <t>222</t>
  </si>
  <si>
    <t>4.1.1.1.1.1.2</t>
  </si>
  <si>
    <t>ВСЕГО РАСХОДОВ:</t>
  </si>
  <si>
    <t xml:space="preserve">к Решению Муниципльного Совета </t>
  </si>
  <si>
    <t>МО Адмиралтейский округ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</si>
</sst>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u val="single"/>
      <sz val="14"/>
      <name val="Times New Roman"/>
      <family val="1"/>
    </font>
    <font>
      <b/>
      <u val="single"/>
      <sz val="12"/>
      <name val="Arial Cyr"/>
      <family val="2"/>
    </font>
    <font>
      <b/>
      <i/>
      <sz val="14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0"/>
    </font>
    <font>
      <b/>
      <i/>
      <sz val="12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b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name val="Arial Cyr"/>
      <family val="0"/>
    </font>
    <font>
      <b/>
      <u val="single"/>
      <sz val="14"/>
      <name val="Arial Cyr"/>
      <family val="0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D1F9F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15">
    <xf numFmtId="0" fontId="0" fillId="0" borderId="0" xfId="0" applyFont="1" applyAlignment="1">
      <alignment/>
    </xf>
    <xf numFmtId="49" fontId="3" fillId="0" borderId="0" xfId="52" applyNumberFormat="1" applyFont="1">
      <alignment/>
      <protection/>
    </xf>
    <xf numFmtId="49" fontId="4" fillId="0" borderId="0" xfId="52" applyNumberFormat="1" applyFont="1" applyAlignment="1">
      <alignment wrapText="1"/>
      <protection/>
    </xf>
    <xf numFmtId="49" fontId="4" fillId="0" borderId="0" xfId="52" applyNumberFormat="1" applyFont="1" applyAlignment="1">
      <alignment horizontal="center"/>
      <protection/>
    </xf>
    <xf numFmtId="49" fontId="5" fillId="0" borderId="0" xfId="52" applyNumberFormat="1" applyFont="1" applyAlignment="1">
      <alignment horizontal="center"/>
      <protection/>
    </xf>
    <xf numFmtId="0" fontId="4" fillId="0" borderId="0" xfId="52" applyFont="1">
      <alignment/>
      <protection/>
    </xf>
    <xf numFmtId="0" fontId="2" fillId="0" borderId="0" xfId="52">
      <alignment/>
      <protection/>
    </xf>
    <xf numFmtId="49" fontId="6" fillId="0" borderId="0" xfId="52" applyNumberFormat="1" applyFont="1">
      <alignment/>
      <protection/>
    </xf>
    <xf numFmtId="49" fontId="7" fillId="0" borderId="0" xfId="52" applyNumberFormat="1" applyFont="1" applyAlignment="1">
      <alignment horizontal="left"/>
      <protection/>
    </xf>
    <xf numFmtId="49" fontId="8" fillId="0" borderId="0" xfId="52" applyNumberFormat="1" applyFont="1" applyAlignment="1">
      <alignment horizontal="center"/>
      <protection/>
    </xf>
    <xf numFmtId="0" fontId="8" fillId="0" borderId="0" xfId="52" applyFont="1">
      <alignment/>
      <protection/>
    </xf>
    <xf numFmtId="49" fontId="8" fillId="0" borderId="0" xfId="52" applyNumberFormat="1" applyFont="1" applyAlignment="1">
      <alignment horizontal="right"/>
      <protection/>
    </xf>
    <xf numFmtId="0" fontId="6" fillId="0" borderId="0" xfId="52" applyFont="1">
      <alignment/>
      <protection/>
    </xf>
    <xf numFmtId="49" fontId="9" fillId="0" borderId="0" xfId="52" applyNumberFormat="1" applyFont="1" applyAlignment="1">
      <alignment/>
      <protection/>
    </xf>
    <xf numFmtId="49" fontId="5" fillId="0" borderId="0" xfId="52" applyNumberFormat="1" applyFont="1" applyAlignment="1">
      <alignment horizontal="right"/>
      <protection/>
    </xf>
    <xf numFmtId="49" fontId="8" fillId="0" borderId="0" xfId="52" applyNumberFormat="1" applyFont="1" applyAlignment="1">
      <alignment horizontal="left"/>
      <protection/>
    </xf>
    <xf numFmtId="49" fontId="8" fillId="0" borderId="0" xfId="52" applyNumberFormat="1" applyFont="1" applyAlignment="1">
      <alignment/>
      <protection/>
    </xf>
    <xf numFmtId="49" fontId="10" fillId="0" borderId="0" xfId="52" applyNumberFormat="1" applyFont="1" applyAlignment="1">
      <alignment/>
      <protection/>
    </xf>
    <xf numFmtId="49" fontId="11" fillId="0" borderId="0" xfId="52" applyNumberFormat="1" applyFont="1" applyBorder="1" applyAlignment="1">
      <alignment horizontal="left" wrapText="1"/>
      <protection/>
    </xf>
    <xf numFmtId="49" fontId="6" fillId="0" borderId="0" xfId="52" applyNumberFormat="1" applyFont="1" applyAlignment="1">
      <alignment wrapText="1"/>
      <protection/>
    </xf>
    <xf numFmtId="0" fontId="8" fillId="33" borderId="0" xfId="52" applyFont="1" applyFill="1">
      <alignment/>
      <protection/>
    </xf>
    <xf numFmtId="49" fontId="6" fillId="0" borderId="0" xfId="52" applyNumberFormat="1" applyFont="1" applyAlignment="1">
      <alignment/>
      <protection/>
    </xf>
    <xf numFmtId="49" fontId="5" fillId="0" borderId="0" xfId="52" applyNumberFormat="1" applyFont="1" applyAlignment="1">
      <alignment/>
      <protection/>
    </xf>
    <xf numFmtId="49" fontId="12" fillId="0" borderId="0" xfId="52" applyNumberFormat="1" applyFont="1" applyBorder="1" applyAlignment="1">
      <alignment horizontal="right"/>
      <protection/>
    </xf>
    <xf numFmtId="49" fontId="8" fillId="0" borderId="0" xfId="52" applyNumberFormat="1" applyFont="1" applyAlignment="1">
      <alignment horizontal="center" wrapText="1"/>
      <protection/>
    </xf>
    <xf numFmtId="49" fontId="6" fillId="0" borderId="0" xfId="52" applyNumberFormat="1" applyFont="1" applyAlignment="1">
      <alignment horizontal="center"/>
      <protection/>
    </xf>
    <xf numFmtId="0" fontId="8" fillId="0" borderId="0" xfId="52" applyFont="1" applyAlignment="1">
      <alignment horizontal="right"/>
      <protection/>
    </xf>
    <xf numFmtId="0" fontId="2" fillId="0" borderId="0" xfId="52" applyFont="1">
      <alignment/>
      <protection/>
    </xf>
    <xf numFmtId="49" fontId="5" fillId="0" borderId="10" xfId="52" applyNumberFormat="1" applyFont="1" applyBorder="1" applyAlignment="1">
      <alignment horizontal="center" vertical="center" wrapText="1"/>
      <protection/>
    </xf>
    <xf numFmtId="9" fontId="5" fillId="0" borderId="10" xfId="52" applyNumberFormat="1" applyFont="1" applyBorder="1" applyAlignment="1">
      <alignment horizontal="center" vertical="center" wrapText="1"/>
      <protection/>
    </xf>
    <xf numFmtId="0" fontId="2" fillId="0" borderId="11" xfId="52" applyFont="1" applyBorder="1">
      <alignment/>
      <protection/>
    </xf>
    <xf numFmtId="0" fontId="4" fillId="0" borderId="12" xfId="52" applyFont="1" applyBorder="1" applyAlignment="1">
      <alignment horizontal="center" vertical="center"/>
      <protection/>
    </xf>
    <xf numFmtId="0" fontId="2" fillId="0" borderId="12" xfId="52" applyBorder="1" applyAlignment="1">
      <alignment horizontal="center" vertical="center"/>
      <protection/>
    </xf>
    <xf numFmtId="0" fontId="2" fillId="0" borderId="13" xfId="52" applyBorder="1">
      <alignment/>
      <protection/>
    </xf>
    <xf numFmtId="49" fontId="5" fillId="0" borderId="14" xfId="52" applyNumberFormat="1" applyFont="1" applyBorder="1" applyAlignment="1">
      <alignment horizontal="center" vertical="center" wrapText="1"/>
      <protection/>
    </xf>
    <xf numFmtId="9" fontId="5" fillId="0" borderId="14" xfId="52" applyNumberFormat="1" applyFont="1" applyBorder="1" applyAlignment="1">
      <alignment horizontal="center" vertical="center" wrapText="1"/>
      <protection/>
    </xf>
    <xf numFmtId="0" fontId="2" fillId="0" borderId="14" xfId="52" applyFont="1" applyBorder="1">
      <alignment/>
      <protection/>
    </xf>
    <xf numFmtId="49" fontId="4" fillId="0" borderId="14" xfId="52" applyNumberFormat="1" applyFont="1" applyBorder="1" applyAlignment="1">
      <alignment horizontal="center" wrapText="1"/>
      <protection/>
    </xf>
    <xf numFmtId="0" fontId="4" fillId="0" borderId="14" xfId="52" applyFont="1" applyBorder="1" applyAlignment="1">
      <alignment horizontal="center" wrapText="1"/>
      <protection/>
    </xf>
    <xf numFmtId="0" fontId="4" fillId="0" borderId="10" xfId="52" applyFont="1" applyBorder="1" applyAlignment="1">
      <alignment horizontal="center"/>
      <protection/>
    </xf>
    <xf numFmtId="0" fontId="2" fillId="34" borderId="0" xfId="52" applyFill="1">
      <alignment/>
      <protection/>
    </xf>
    <xf numFmtId="49" fontId="11" fillId="5" borderId="14" xfId="52" applyNumberFormat="1" applyFont="1" applyFill="1" applyBorder="1" applyAlignment="1">
      <alignment horizontal="center" wrapText="1"/>
      <protection/>
    </xf>
    <xf numFmtId="0" fontId="8" fillId="5" borderId="10" xfId="52" applyFont="1" applyFill="1" applyBorder="1" applyAlignment="1">
      <alignment horizontal="left" wrapText="1"/>
      <protection/>
    </xf>
    <xf numFmtId="49" fontId="8" fillId="5" borderId="14" xfId="52" applyNumberFormat="1" applyFont="1" applyFill="1" applyBorder="1" applyAlignment="1">
      <alignment horizontal="center" wrapText="1"/>
      <protection/>
    </xf>
    <xf numFmtId="164" fontId="8" fillId="5" borderId="14" xfId="52" applyNumberFormat="1" applyFont="1" applyFill="1" applyBorder="1" applyAlignment="1">
      <alignment horizontal="center" wrapText="1"/>
      <protection/>
    </xf>
    <xf numFmtId="164" fontId="10" fillId="35" borderId="14" xfId="52" applyNumberFormat="1" applyFont="1" applyFill="1" applyBorder="1" applyAlignment="1">
      <alignment horizontal="center" wrapText="1"/>
      <protection/>
    </xf>
    <xf numFmtId="164" fontId="10" fillId="0" borderId="0" xfId="52" applyNumberFormat="1" applyFont="1">
      <alignment/>
      <protection/>
    </xf>
    <xf numFmtId="164" fontId="5" fillId="0" borderId="0" xfId="52" applyNumberFormat="1" applyFont="1">
      <alignment/>
      <protection/>
    </xf>
    <xf numFmtId="164" fontId="10" fillId="34" borderId="0" xfId="52" applyNumberFormat="1" applyFont="1" applyFill="1">
      <alignment/>
      <protection/>
    </xf>
    <xf numFmtId="0" fontId="10" fillId="0" borderId="0" xfId="52" applyFont="1">
      <alignment/>
      <protection/>
    </xf>
    <xf numFmtId="49" fontId="8" fillId="36" borderId="14" xfId="52" applyNumberFormat="1" applyFont="1" applyFill="1" applyBorder="1" applyAlignment="1">
      <alignment horizontal="center" wrapText="1"/>
      <protection/>
    </xf>
    <xf numFmtId="49" fontId="8" fillId="36" borderId="14" xfId="52" applyNumberFormat="1" applyFont="1" applyFill="1" applyBorder="1" applyAlignment="1">
      <alignment horizontal="left" wrapText="1"/>
      <protection/>
    </xf>
    <xf numFmtId="164" fontId="8" fillId="36" borderId="14" xfId="52" applyNumberFormat="1" applyFont="1" applyFill="1" applyBorder="1" applyAlignment="1">
      <alignment horizontal="center" wrapText="1"/>
      <protection/>
    </xf>
    <xf numFmtId="164" fontId="10" fillId="36" borderId="14" xfId="52" applyNumberFormat="1" applyFont="1" applyFill="1" applyBorder="1" applyAlignment="1">
      <alignment horizontal="center" wrapText="1"/>
      <protection/>
    </xf>
    <xf numFmtId="49" fontId="8" fillId="37" borderId="14" xfId="52" applyNumberFormat="1" applyFont="1" applyFill="1" applyBorder="1" applyAlignment="1">
      <alignment horizontal="center" wrapText="1"/>
      <protection/>
    </xf>
    <xf numFmtId="49" fontId="8" fillId="37" borderId="10" xfId="52" applyNumberFormat="1" applyFont="1" applyFill="1" applyBorder="1" applyAlignment="1">
      <alignment horizontal="left" wrapText="1"/>
      <protection/>
    </xf>
    <xf numFmtId="164" fontId="8" fillId="37" borderId="10" xfId="52" applyNumberFormat="1" applyFont="1" applyFill="1" applyBorder="1" applyAlignment="1">
      <alignment horizontal="center" wrapText="1"/>
      <protection/>
    </xf>
    <xf numFmtId="164" fontId="10" fillId="37" borderId="10" xfId="52" applyNumberFormat="1" applyFont="1" applyFill="1" applyBorder="1" applyAlignment="1">
      <alignment horizontal="center" wrapText="1"/>
      <protection/>
    </xf>
    <xf numFmtId="0" fontId="13" fillId="0" borderId="0" xfId="52" applyFont="1">
      <alignment/>
      <protection/>
    </xf>
    <xf numFmtId="49" fontId="8" fillId="38" borderId="14" xfId="52" applyNumberFormat="1" applyFont="1" applyFill="1" applyBorder="1" applyAlignment="1">
      <alignment horizontal="center" wrapText="1"/>
      <protection/>
    </xf>
    <xf numFmtId="49" fontId="8" fillId="38" borderId="14" xfId="52" applyNumberFormat="1" applyFont="1" applyFill="1" applyBorder="1" applyAlignment="1">
      <alignment horizontal="left" wrapText="1"/>
      <protection/>
    </xf>
    <xf numFmtId="164" fontId="8" fillId="38" borderId="14" xfId="52" applyNumberFormat="1" applyFont="1" applyFill="1" applyBorder="1" applyAlignment="1">
      <alignment horizontal="center" wrapText="1"/>
      <protection/>
    </xf>
    <xf numFmtId="164" fontId="10" fillId="38" borderId="14" xfId="52" applyNumberFormat="1" applyFont="1" applyFill="1" applyBorder="1" applyAlignment="1">
      <alignment horizontal="center" wrapText="1"/>
      <protection/>
    </xf>
    <xf numFmtId="164" fontId="13" fillId="0" borderId="0" xfId="52" applyNumberFormat="1" applyFont="1">
      <alignment/>
      <protection/>
    </xf>
    <xf numFmtId="49" fontId="8" fillId="0" borderId="10" xfId="52" applyNumberFormat="1" applyFont="1" applyFill="1" applyBorder="1" applyAlignment="1">
      <alignment wrapText="1"/>
      <protection/>
    </xf>
    <xf numFmtId="164" fontId="5" fillId="38" borderId="14" xfId="52" applyNumberFormat="1" applyFont="1" applyFill="1" applyBorder="1" applyAlignment="1">
      <alignment horizontal="center" wrapText="1"/>
      <protection/>
    </xf>
    <xf numFmtId="49" fontId="14" fillId="38" borderId="14" xfId="52" applyNumberFormat="1" applyFont="1" applyFill="1" applyBorder="1" applyAlignment="1">
      <alignment horizontal="center" wrapText="1"/>
      <protection/>
    </xf>
    <xf numFmtId="49" fontId="6" fillId="0" borderId="14" xfId="52" applyNumberFormat="1" applyFont="1" applyFill="1" applyBorder="1" applyAlignment="1">
      <alignment horizontal="left" wrapText="1"/>
      <protection/>
    </xf>
    <xf numFmtId="49" fontId="6" fillId="38" borderId="14" xfId="52" applyNumberFormat="1" applyFont="1" applyFill="1" applyBorder="1" applyAlignment="1">
      <alignment horizontal="center" wrapText="1"/>
      <protection/>
    </xf>
    <xf numFmtId="164" fontId="6" fillId="38" borderId="14" xfId="52" applyNumberFormat="1" applyFont="1" applyFill="1" applyBorder="1" applyAlignment="1">
      <alignment horizontal="center" wrapText="1"/>
      <protection/>
    </xf>
    <xf numFmtId="164" fontId="4" fillId="0" borderId="14" xfId="52" applyNumberFormat="1" applyFont="1" applyFill="1" applyBorder="1" applyAlignment="1">
      <alignment horizontal="center" wrapText="1"/>
      <protection/>
    </xf>
    <xf numFmtId="164" fontId="4" fillId="0" borderId="10" xfId="52" applyNumberFormat="1" applyFont="1" applyFill="1" applyBorder="1" applyAlignment="1">
      <alignment horizontal="center" wrapText="1"/>
      <protection/>
    </xf>
    <xf numFmtId="49" fontId="15" fillId="37" borderId="10" xfId="52" applyNumberFormat="1" applyFont="1" applyFill="1" applyBorder="1" applyAlignment="1">
      <alignment horizontal="center" wrapText="1"/>
      <protection/>
    </xf>
    <xf numFmtId="49" fontId="8" fillId="37" borderId="10" xfId="52" applyNumberFormat="1" applyFont="1" applyFill="1" applyBorder="1" applyAlignment="1">
      <alignment wrapText="1"/>
      <protection/>
    </xf>
    <xf numFmtId="49" fontId="8" fillId="37" borderId="10" xfId="52" applyNumberFormat="1" applyFont="1" applyFill="1" applyBorder="1" applyAlignment="1">
      <alignment horizontal="center" wrapText="1"/>
      <protection/>
    </xf>
    <xf numFmtId="164" fontId="5" fillId="37" borderId="10" xfId="52" applyNumberFormat="1" applyFont="1" applyFill="1" applyBorder="1" applyAlignment="1">
      <alignment horizontal="center" wrapText="1"/>
      <protection/>
    </xf>
    <xf numFmtId="49" fontId="15" fillId="0" borderId="10" xfId="52" applyNumberFormat="1" applyFont="1" applyFill="1" applyBorder="1" applyAlignment="1">
      <alignment horizontal="center" wrapText="1"/>
      <protection/>
    </xf>
    <xf numFmtId="49" fontId="8" fillId="0" borderId="14" xfId="52" applyNumberFormat="1" applyFont="1" applyFill="1" applyBorder="1" applyAlignment="1">
      <alignment horizontal="center" wrapText="1"/>
      <protection/>
    </xf>
    <xf numFmtId="49" fontId="8" fillId="0" borderId="10" xfId="52" applyNumberFormat="1" applyFont="1" applyFill="1" applyBorder="1" applyAlignment="1">
      <alignment horizontal="center" wrapText="1"/>
      <protection/>
    </xf>
    <xf numFmtId="164" fontId="8" fillId="0" borderId="10" xfId="52" applyNumberFormat="1" applyFont="1" applyFill="1" applyBorder="1" applyAlignment="1">
      <alignment horizontal="center" wrapText="1"/>
      <protection/>
    </xf>
    <xf numFmtId="164" fontId="5" fillId="0" borderId="10" xfId="52" applyNumberFormat="1" applyFont="1" applyFill="1" applyBorder="1" applyAlignment="1">
      <alignment horizontal="center" wrapText="1"/>
      <protection/>
    </xf>
    <xf numFmtId="49" fontId="14" fillId="0" borderId="10" xfId="52" applyNumberFormat="1" applyFont="1" applyFill="1" applyBorder="1" applyAlignment="1">
      <alignment horizontal="center" wrapText="1"/>
      <protection/>
    </xf>
    <xf numFmtId="49" fontId="6" fillId="0" borderId="10" xfId="52" applyNumberFormat="1" applyFont="1" applyFill="1" applyBorder="1" applyAlignment="1">
      <alignment wrapText="1"/>
      <protection/>
    </xf>
    <xf numFmtId="49" fontId="6" fillId="0" borderId="14" xfId="52" applyNumberFormat="1" applyFont="1" applyFill="1" applyBorder="1" applyAlignment="1">
      <alignment horizontal="center" wrapText="1"/>
      <protection/>
    </xf>
    <xf numFmtId="49" fontId="6" fillId="0" borderId="10" xfId="52" applyNumberFormat="1" applyFont="1" applyFill="1" applyBorder="1" applyAlignment="1">
      <alignment horizontal="center" wrapText="1"/>
      <protection/>
    </xf>
    <xf numFmtId="164" fontId="6" fillId="0" borderId="10" xfId="52" applyNumberFormat="1" applyFont="1" applyFill="1" applyBorder="1" applyAlignment="1">
      <alignment horizontal="center" wrapText="1"/>
      <protection/>
    </xf>
    <xf numFmtId="165" fontId="4" fillId="0" borderId="10" xfId="52" applyNumberFormat="1" applyFont="1" applyBorder="1" applyAlignment="1">
      <alignment horizontal="center"/>
      <protection/>
    </xf>
    <xf numFmtId="165" fontId="6" fillId="0" borderId="15" xfId="52" applyNumberFormat="1" applyFont="1" applyBorder="1" applyAlignment="1">
      <alignment horizontal="center"/>
      <protection/>
    </xf>
    <xf numFmtId="0" fontId="16" fillId="0" borderId="0" xfId="52" applyFont="1">
      <alignment/>
      <protection/>
    </xf>
    <xf numFmtId="165" fontId="5" fillId="0" borderId="10" xfId="52" applyNumberFormat="1" applyFont="1" applyBorder="1" applyAlignment="1">
      <alignment horizontal="center"/>
      <protection/>
    </xf>
    <xf numFmtId="49" fontId="15" fillId="36" borderId="10" xfId="52" applyNumberFormat="1" applyFont="1" applyFill="1" applyBorder="1" applyAlignment="1">
      <alignment horizontal="center" wrapText="1"/>
      <protection/>
    </xf>
    <xf numFmtId="49" fontId="8" fillId="36" borderId="10" xfId="52" applyNumberFormat="1" applyFont="1" applyFill="1" applyBorder="1" applyAlignment="1">
      <alignment horizontal="left" wrapText="1"/>
      <protection/>
    </xf>
    <xf numFmtId="49" fontId="8" fillId="36" borderId="10" xfId="52" applyNumberFormat="1" applyFont="1" applyFill="1" applyBorder="1" applyAlignment="1">
      <alignment horizontal="center" wrapText="1"/>
      <protection/>
    </xf>
    <xf numFmtId="49" fontId="6" fillId="36" borderId="10" xfId="52" applyNumberFormat="1" applyFont="1" applyFill="1" applyBorder="1" applyAlignment="1">
      <alignment horizontal="center" wrapText="1"/>
      <protection/>
    </xf>
    <xf numFmtId="164" fontId="8" fillId="36" borderId="10" xfId="52" applyNumberFormat="1" applyFont="1" applyFill="1" applyBorder="1" applyAlignment="1">
      <alignment horizontal="center" wrapText="1"/>
      <protection/>
    </xf>
    <xf numFmtId="49" fontId="8" fillId="0" borderId="11" xfId="52" applyNumberFormat="1" applyFont="1" applyFill="1" applyBorder="1" applyAlignment="1">
      <alignment wrapText="1"/>
      <protection/>
    </xf>
    <xf numFmtId="49" fontId="8" fillId="0" borderId="16" xfId="52" applyNumberFormat="1" applyFont="1" applyFill="1" applyBorder="1" applyAlignment="1">
      <alignment horizontal="center" wrapText="1"/>
      <protection/>
    </xf>
    <xf numFmtId="49" fontId="15" fillId="39" borderId="10" xfId="52" applyNumberFormat="1" applyFont="1" applyFill="1" applyBorder="1" applyAlignment="1">
      <alignment horizontal="center" wrapText="1"/>
      <protection/>
    </xf>
    <xf numFmtId="49" fontId="8" fillId="39" borderId="11" xfId="52" applyNumberFormat="1" applyFont="1" applyFill="1" applyBorder="1" applyAlignment="1">
      <alignment wrapText="1"/>
      <protection/>
    </xf>
    <xf numFmtId="49" fontId="8" fillId="40" borderId="16" xfId="52" applyNumberFormat="1" applyFont="1" applyFill="1" applyBorder="1" applyAlignment="1">
      <alignment horizontal="center" wrapText="1"/>
      <protection/>
    </xf>
    <xf numFmtId="49" fontId="8" fillId="39" borderId="10" xfId="52" applyNumberFormat="1" applyFont="1" applyFill="1" applyBorder="1" applyAlignment="1">
      <alignment horizontal="center" wrapText="1"/>
      <protection/>
    </xf>
    <xf numFmtId="164" fontId="8" fillId="39" borderId="10" xfId="52" applyNumberFormat="1" applyFont="1" applyFill="1" applyBorder="1" applyAlignment="1">
      <alignment horizontal="center" wrapText="1"/>
      <protection/>
    </xf>
    <xf numFmtId="49" fontId="8" fillId="0" borderId="14" xfId="52" applyNumberFormat="1" applyFont="1" applyFill="1" applyBorder="1" applyAlignment="1">
      <alignment horizontal="left" wrapText="1"/>
      <protection/>
    </xf>
    <xf numFmtId="49" fontId="6" fillId="0" borderId="16" xfId="52" applyNumberFormat="1" applyFont="1" applyFill="1" applyBorder="1" applyAlignment="1">
      <alignment horizontal="center" wrapText="1"/>
      <protection/>
    </xf>
    <xf numFmtId="49" fontId="11" fillId="5" borderId="10" xfId="52" applyNumberFormat="1" applyFont="1" applyFill="1" applyBorder="1" applyAlignment="1">
      <alignment horizontal="center" wrapText="1"/>
      <protection/>
    </xf>
    <xf numFmtId="0" fontId="8" fillId="5" borderId="11" xfId="52" applyFont="1" applyFill="1" applyBorder="1" applyAlignment="1">
      <alignment wrapText="1"/>
      <protection/>
    </xf>
    <xf numFmtId="0" fontId="8" fillId="5" borderId="11" xfId="52" applyFont="1" applyFill="1" applyBorder="1" applyAlignment="1">
      <alignment horizontal="center" wrapText="1"/>
      <protection/>
    </xf>
    <xf numFmtId="49" fontId="8" fillId="5" borderId="10" xfId="52" applyNumberFormat="1" applyFont="1" applyFill="1" applyBorder="1" applyAlignment="1">
      <alignment horizontal="center" wrapText="1"/>
      <protection/>
    </xf>
    <xf numFmtId="164" fontId="8" fillId="5" borderId="10" xfId="52" applyNumberFormat="1" applyFont="1" applyFill="1" applyBorder="1" applyAlignment="1">
      <alignment horizontal="center" wrapText="1"/>
      <protection/>
    </xf>
    <xf numFmtId="164" fontId="10" fillId="35" borderId="10" xfId="52" applyNumberFormat="1" applyFont="1" applyFill="1" applyBorder="1" applyAlignment="1">
      <alignment horizontal="center" wrapText="1"/>
      <protection/>
    </xf>
    <xf numFmtId="0" fontId="8" fillId="37" borderId="10" xfId="52" applyFont="1" applyFill="1" applyBorder="1" applyAlignment="1">
      <alignment wrapText="1"/>
      <protection/>
    </xf>
    <xf numFmtId="164" fontId="13" fillId="37" borderId="10" xfId="52" applyNumberFormat="1" applyFont="1" applyFill="1" applyBorder="1" applyAlignment="1">
      <alignment horizontal="center" wrapText="1"/>
      <protection/>
    </xf>
    <xf numFmtId="164" fontId="8" fillId="38" borderId="10" xfId="52" applyNumberFormat="1" applyFont="1" applyFill="1" applyBorder="1" applyAlignment="1">
      <alignment horizontal="center" wrapText="1"/>
      <protection/>
    </xf>
    <xf numFmtId="164" fontId="17" fillId="0" borderId="10" xfId="52" applyNumberFormat="1" applyFont="1" applyFill="1" applyBorder="1" applyAlignment="1">
      <alignment horizontal="center" wrapText="1"/>
      <protection/>
    </xf>
    <xf numFmtId="0" fontId="18" fillId="0" borderId="0" xfId="52" applyFont="1">
      <alignment/>
      <protection/>
    </xf>
    <xf numFmtId="49" fontId="15" fillId="0" borderId="14" xfId="52" applyNumberFormat="1" applyFont="1" applyFill="1" applyBorder="1" applyAlignment="1">
      <alignment horizontal="center" wrapText="1"/>
      <protection/>
    </xf>
    <xf numFmtId="164" fontId="8" fillId="0" borderId="14" xfId="52" applyNumberFormat="1" applyFont="1" applyFill="1" applyBorder="1" applyAlignment="1">
      <alignment horizontal="center" wrapText="1"/>
      <protection/>
    </xf>
    <xf numFmtId="164" fontId="5" fillId="0" borderId="14" xfId="52" applyNumberFormat="1" applyFont="1" applyFill="1" applyBorder="1" applyAlignment="1">
      <alignment horizontal="center" wrapText="1"/>
      <protection/>
    </xf>
    <xf numFmtId="0" fontId="19" fillId="0" borderId="0" xfId="52" applyFont="1">
      <alignment/>
      <protection/>
    </xf>
    <xf numFmtId="0" fontId="17" fillId="0" borderId="0" xfId="52" applyFont="1">
      <alignment/>
      <protection/>
    </xf>
    <xf numFmtId="49" fontId="14" fillId="0" borderId="14" xfId="52" applyNumberFormat="1" applyFont="1" applyFill="1" applyBorder="1" applyAlignment="1">
      <alignment horizontal="center" wrapText="1"/>
      <protection/>
    </xf>
    <xf numFmtId="49" fontId="6" fillId="0" borderId="10" xfId="52" applyNumberFormat="1" applyFont="1" applyFill="1" applyBorder="1" applyAlignment="1">
      <alignment horizontal="center"/>
      <protection/>
    </xf>
    <xf numFmtId="164" fontId="6" fillId="0" borderId="14" xfId="52" applyNumberFormat="1" applyFont="1" applyFill="1" applyBorder="1" applyAlignment="1">
      <alignment horizontal="center" wrapText="1"/>
      <protection/>
    </xf>
    <xf numFmtId="49" fontId="8" fillId="0" borderId="10" xfId="52" applyNumberFormat="1" applyFont="1" applyFill="1" applyBorder="1" applyAlignment="1">
      <alignment horizontal="left" wrapText="1"/>
      <protection/>
    </xf>
    <xf numFmtId="164" fontId="4" fillId="0" borderId="10" xfId="52" applyNumberFormat="1" applyFont="1" applyFill="1" applyBorder="1" applyAlignment="1">
      <alignment horizontal="center" wrapText="1"/>
      <protection/>
    </xf>
    <xf numFmtId="165" fontId="17" fillId="0" borderId="10" xfId="52" applyNumberFormat="1" applyFont="1" applyBorder="1" applyAlignment="1">
      <alignment horizontal="center"/>
      <protection/>
    </xf>
    <xf numFmtId="165" fontId="4" fillId="0" borderId="14" xfId="52" applyNumberFormat="1" applyFont="1" applyBorder="1" applyAlignment="1">
      <alignment horizontal="center"/>
      <protection/>
    </xf>
    <xf numFmtId="49" fontId="8" fillId="0" borderId="16" xfId="52" applyNumberFormat="1" applyFont="1" applyFill="1" applyBorder="1" applyAlignment="1">
      <alignment wrapText="1"/>
      <protection/>
    </xf>
    <xf numFmtId="49" fontId="8" fillId="36" borderId="16" xfId="52" applyNumberFormat="1" applyFont="1" applyFill="1" applyBorder="1" applyAlignment="1">
      <alignment horizontal="left" wrapText="1"/>
      <protection/>
    </xf>
    <xf numFmtId="164" fontId="5" fillId="37" borderId="14" xfId="52" applyNumberFormat="1" applyFont="1" applyFill="1" applyBorder="1" applyAlignment="1">
      <alignment horizontal="center" wrapText="1"/>
      <protection/>
    </xf>
    <xf numFmtId="49" fontId="8" fillId="0" borderId="16" xfId="52" applyNumberFormat="1" applyFont="1" applyFill="1" applyBorder="1" applyAlignment="1">
      <alignment horizontal="left" wrapText="1"/>
      <protection/>
    </xf>
    <xf numFmtId="165" fontId="5" fillId="0" borderId="14" xfId="52" applyNumberFormat="1" applyFont="1" applyBorder="1" applyAlignment="1">
      <alignment horizontal="center"/>
      <protection/>
    </xf>
    <xf numFmtId="49" fontId="8" fillId="36" borderId="16" xfId="52" applyNumberFormat="1" applyFont="1" applyFill="1" applyBorder="1" applyAlignment="1">
      <alignment horizontal="center" wrapText="1"/>
      <protection/>
    </xf>
    <xf numFmtId="164" fontId="10" fillId="37" borderId="14" xfId="52" applyNumberFormat="1" applyFont="1" applyFill="1" applyBorder="1" applyAlignment="1">
      <alignment horizontal="center" wrapText="1"/>
      <protection/>
    </xf>
    <xf numFmtId="49" fontId="15" fillId="39" borderId="14" xfId="52" applyNumberFormat="1" applyFont="1" applyFill="1" applyBorder="1" applyAlignment="1">
      <alignment horizontal="center" wrapText="1"/>
      <protection/>
    </xf>
    <xf numFmtId="49" fontId="8" fillId="39" borderId="11" xfId="52" applyNumberFormat="1" applyFont="1" applyFill="1" applyBorder="1" applyAlignment="1">
      <alignment horizontal="left" wrapText="1"/>
      <protection/>
    </xf>
    <xf numFmtId="49" fontId="8" fillId="40" borderId="14" xfId="52" applyNumberFormat="1" applyFont="1" applyFill="1" applyBorder="1" applyAlignment="1">
      <alignment horizontal="center" wrapText="1"/>
      <protection/>
    </xf>
    <xf numFmtId="164" fontId="8" fillId="39" borderId="14" xfId="52" applyNumberFormat="1" applyFont="1" applyFill="1" applyBorder="1" applyAlignment="1">
      <alignment horizontal="center" wrapText="1"/>
      <protection/>
    </xf>
    <xf numFmtId="0" fontId="8" fillId="39" borderId="10" xfId="52" applyFont="1" applyFill="1" applyBorder="1" applyAlignment="1">
      <alignment horizontal="justify"/>
      <protection/>
    </xf>
    <xf numFmtId="165" fontId="4" fillId="0" borderId="14" xfId="52" applyNumberFormat="1" applyFont="1" applyFill="1" applyBorder="1" applyAlignment="1">
      <alignment horizontal="center"/>
      <protection/>
    </xf>
    <xf numFmtId="164" fontId="10" fillId="0" borderId="0" xfId="52" applyNumberFormat="1" applyFont="1" applyFill="1">
      <alignment/>
      <protection/>
    </xf>
    <xf numFmtId="0" fontId="2" fillId="0" borderId="0" xfId="52" applyFont="1" applyFill="1">
      <alignment/>
      <protection/>
    </xf>
    <xf numFmtId="0" fontId="8" fillId="39" borderId="0" xfId="52" applyFont="1" applyFill="1" applyAlignment="1">
      <alignment wrapText="1"/>
      <protection/>
    </xf>
    <xf numFmtId="49" fontId="15" fillId="6" borderId="14" xfId="52" applyNumberFormat="1" applyFont="1" applyFill="1" applyBorder="1" applyAlignment="1">
      <alignment horizontal="center" wrapText="1"/>
      <protection/>
    </xf>
    <xf numFmtId="0" fontId="20" fillId="6" borderId="0" xfId="53" applyFont="1" applyFill="1" applyAlignment="1">
      <alignment wrapText="1"/>
      <protection/>
    </xf>
    <xf numFmtId="49" fontId="8" fillId="6" borderId="16" xfId="52" applyNumberFormat="1" applyFont="1" applyFill="1" applyBorder="1" applyAlignment="1">
      <alignment horizontal="center" wrapText="1"/>
      <protection/>
    </xf>
    <xf numFmtId="49" fontId="8" fillId="6" borderId="14" xfId="52" applyNumberFormat="1" applyFont="1" applyFill="1" applyBorder="1" applyAlignment="1">
      <alignment horizontal="center" wrapText="1"/>
      <protection/>
    </xf>
    <xf numFmtId="164" fontId="8" fillId="6" borderId="14" xfId="52" applyNumberFormat="1" applyFont="1" applyFill="1" applyBorder="1" applyAlignment="1">
      <alignment horizontal="center" wrapText="1"/>
      <protection/>
    </xf>
    <xf numFmtId="0" fontId="8" fillId="0" borderId="10" xfId="52" applyFont="1" applyFill="1" applyBorder="1" applyAlignment="1">
      <alignment wrapText="1"/>
      <protection/>
    </xf>
    <xf numFmtId="166" fontId="8" fillId="0" borderId="16" xfId="52" applyNumberFormat="1" applyFont="1" applyFill="1" applyBorder="1" applyAlignment="1">
      <alignment horizontal="left" vertical="center" wrapText="1"/>
      <protection/>
    </xf>
    <xf numFmtId="49" fontId="8" fillId="0" borderId="17" xfId="52" applyNumberFormat="1" applyFont="1" applyFill="1" applyBorder="1" applyAlignment="1">
      <alignment horizontal="center" wrapText="1"/>
      <protection/>
    </xf>
    <xf numFmtId="49" fontId="6" fillId="0" borderId="17" xfId="52" applyNumberFormat="1" applyFont="1" applyFill="1" applyBorder="1" applyAlignment="1">
      <alignment horizontal="center" wrapText="1"/>
      <protection/>
    </xf>
    <xf numFmtId="49" fontId="8" fillId="6" borderId="16" xfId="52" applyNumberFormat="1" applyFont="1" applyFill="1" applyBorder="1" applyAlignment="1">
      <alignment horizontal="left" wrapText="1"/>
      <protection/>
    </xf>
    <xf numFmtId="49" fontId="8" fillId="33" borderId="14" xfId="52" applyNumberFormat="1" applyFont="1" applyFill="1" applyBorder="1" applyAlignment="1">
      <alignment horizontal="center" wrapText="1"/>
      <protection/>
    </xf>
    <xf numFmtId="49" fontId="8" fillId="33" borderId="16" xfId="52" applyNumberFormat="1" applyFont="1" applyFill="1" applyBorder="1" applyAlignment="1">
      <alignment horizontal="left" wrapText="1"/>
      <protection/>
    </xf>
    <xf numFmtId="49" fontId="8" fillId="33" borderId="16" xfId="52" applyNumberFormat="1" applyFont="1" applyFill="1" applyBorder="1" applyAlignment="1">
      <alignment horizontal="center" wrapText="1"/>
      <protection/>
    </xf>
    <xf numFmtId="49" fontId="6" fillId="33" borderId="14" xfId="52" applyNumberFormat="1" applyFont="1" applyFill="1" applyBorder="1" applyAlignment="1">
      <alignment horizontal="center" wrapText="1"/>
      <protection/>
    </xf>
    <xf numFmtId="49" fontId="15" fillId="37" borderId="14" xfId="52" applyNumberFormat="1" applyFont="1" applyFill="1" applyBorder="1" applyAlignment="1">
      <alignment horizontal="center" wrapText="1"/>
      <protection/>
    </xf>
    <xf numFmtId="49" fontId="8" fillId="37" borderId="16" xfId="52" applyNumberFormat="1" applyFont="1" applyFill="1" applyBorder="1" applyAlignment="1">
      <alignment horizontal="left" wrapText="1"/>
      <protection/>
    </xf>
    <xf numFmtId="49" fontId="8" fillId="37" borderId="16" xfId="52" applyNumberFormat="1" applyFont="1" applyFill="1" applyBorder="1" applyAlignment="1">
      <alignment horizontal="center" wrapText="1"/>
      <protection/>
    </xf>
    <xf numFmtId="49" fontId="15" fillId="36" borderId="14" xfId="52" applyNumberFormat="1" applyFont="1" applyFill="1" applyBorder="1" applyAlignment="1">
      <alignment horizontal="center" wrapText="1"/>
      <protection/>
    </xf>
    <xf numFmtId="49" fontId="8" fillId="36" borderId="17" xfId="52" applyNumberFormat="1" applyFont="1" applyFill="1" applyBorder="1" applyAlignment="1">
      <alignment horizontal="center" wrapText="1"/>
      <protection/>
    </xf>
    <xf numFmtId="49" fontId="21" fillId="37" borderId="14" xfId="52" applyNumberFormat="1" applyFont="1" applyFill="1" applyBorder="1" applyAlignment="1">
      <alignment horizontal="center" wrapText="1"/>
      <protection/>
    </xf>
    <xf numFmtId="49" fontId="8" fillId="37" borderId="16" xfId="52" applyNumberFormat="1" applyFont="1" applyFill="1" applyBorder="1" applyAlignment="1">
      <alignment wrapText="1"/>
      <protection/>
    </xf>
    <xf numFmtId="49" fontId="8" fillId="37" borderId="17" xfId="52" applyNumberFormat="1" applyFont="1" applyFill="1" applyBorder="1" applyAlignment="1">
      <alignment horizontal="center" wrapText="1"/>
      <protection/>
    </xf>
    <xf numFmtId="49" fontId="6" fillId="37" borderId="14" xfId="52" applyNumberFormat="1" applyFont="1" applyFill="1" applyBorder="1" applyAlignment="1">
      <alignment horizontal="center" wrapText="1"/>
      <protection/>
    </xf>
    <xf numFmtId="164" fontId="8" fillId="37" borderId="14" xfId="52" applyNumberFormat="1" applyFont="1" applyFill="1" applyBorder="1" applyAlignment="1">
      <alignment horizontal="center" wrapText="1"/>
      <protection/>
    </xf>
    <xf numFmtId="49" fontId="15" fillId="38" borderId="14" xfId="52" applyNumberFormat="1" applyFont="1" applyFill="1" applyBorder="1" applyAlignment="1">
      <alignment horizontal="center" wrapText="1"/>
      <protection/>
    </xf>
    <xf numFmtId="49" fontId="8" fillId="33" borderId="17" xfId="52" applyNumberFormat="1" applyFont="1" applyFill="1" applyBorder="1" applyAlignment="1">
      <alignment horizontal="center" wrapText="1"/>
      <protection/>
    </xf>
    <xf numFmtId="0" fontId="8" fillId="0" borderId="10" xfId="52" applyFont="1" applyBorder="1" applyAlignment="1">
      <alignment horizontal="center"/>
      <protection/>
    </xf>
    <xf numFmtId="49" fontId="8" fillId="40" borderId="16" xfId="52" applyNumberFormat="1" applyFont="1" applyFill="1" applyBorder="1" applyAlignment="1">
      <alignment wrapText="1"/>
      <protection/>
    </xf>
    <xf numFmtId="49" fontId="8" fillId="40" borderId="17" xfId="52" applyNumberFormat="1" applyFont="1" applyFill="1" applyBorder="1" applyAlignment="1">
      <alignment horizontal="center" wrapText="1"/>
      <protection/>
    </xf>
    <xf numFmtId="164" fontId="8" fillId="40" borderId="14" xfId="52" applyNumberFormat="1" applyFont="1" applyFill="1" applyBorder="1" applyAlignment="1">
      <alignment horizontal="center" wrapText="1"/>
      <protection/>
    </xf>
    <xf numFmtId="49" fontId="8" fillId="33" borderId="10" xfId="52" applyNumberFormat="1" applyFont="1" applyFill="1" applyBorder="1" applyAlignment="1">
      <alignment wrapText="1"/>
      <protection/>
    </xf>
    <xf numFmtId="164" fontId="8" fillId="33" borderId="14" xfId="52" applyNumberFormat="1" applyFont="1" applyFill="1" applyBorder="1" applyAlignment="1">
      <alignment horizontal="center" wrapText="1"/>
      <protection/>
    </xf>
    <xf numFmtId="49" fontId="21" fillId="38" borderId="14" xfId="52" applyNumberFormat="1" applyFont="1" applyFill="1" applyBorder="1" applyAlignment="1">
      <alignment horizontal="center" wrapText="1"/>
      <protection/>
    </xf>
    <xf numFmtId="49" fontId="8" fillId="36" borderId="16" xfId="52" applyNumberFormat="1" applyFont="1" applyFill="1" applyBorder="1" applyAlignment="1">
      <alignment wrapText="1"/>
      <protection/>
    </xf>
    <xf numFmtId="164" fontId="10" fillId="41" borderId="0" xfId="52" applyNumberFormat="1" applyFont="1" applyFill="1">
      <alignment/>
      <protection/>
    </xf>
    <xf numFmtId="164" fontId="17" fillId="0" borderId="14" xfId="52" applyNumberFormat="1" applyFont="1" applyFill="1" applyBorder="1" applyAlignment="1">
      <alignment horizontal="center" wrapText="1"/>
      <protection/>
    </xf>
    <xf numFmtId="0" fontId="20" fillId="0" borderId="10" xfId="53" applyFont="1" applyBorder="1" applyAlignment="1">
      <alignment horizontal="justify"/>
      <protection/>
    </xf>
    <xf numFmtId="49" fontId="8" fillId="36" borderId="10" xfId="52" applyNumberFormat="1" applyFont="1" applyFill="1" applyBorder="1" applyAlignment="1">
      <alignment wrapText="1"/>
      <protection/>
    </xf>
    <xf numFmtId="11" fontId="8" fillId="39" borderId="16" xfId="52" applyNumberFormat="1" applyFont="1" applyFill="1" applyBorder="1" applyAlignment="1">
      <alignment horizontal="left" wrapText="1"/>
      <protection/>
    </xf>
    <xf numFmtId="49" fontId="8" fillId="5" borderId="16" xfId="52" applyNumberFormat="1" applyFont="1" applyFill="1" applyBorder="1" applyAlignment="1">
      <alignment horizontal="left" wrapText="1"/>
      <protection/>
    </xf>
    <xf numFmtId="49" fontId="8" fillId="5" borderId="16" xfId="52" applyNumberFormat="1" applyFont="1" applyFill="1" applyBorder="1" applyAlignment="1">
      <alignment horizontal="center" wrapText="1"/>
      <protection/>
    </xf>
    <xf numFmtId="49" fontId="8" fillId="5" borderId="17" xfId="52" applyNumberFormat="1" applyFont="1" applyFill="1" applyBorder="1" applyAlignment="1">
      <alignment horizontal="center" wrapText="1"/>
      <protection/>
    </xf>
    <xf numFmtId="0" fontId="17" fillId="0" borderId="0" xfId="52" applyFont="1" applyFill="1" applyAlignment="1">
      <alignment horizontal="center"/>
      <protection/>
    </xf>
    <xf numFmtId="164" fontId="5" fillId="0" borderId="14" xfId="52" applyNumberFormat="1" applyFont="1" applyFill="1" applyBorder="1" applyAlignment="1">
      <alignment horizontal="center" wrapText="1"/>
      <protection/>
    </xf>
    <xf numFmtId="0" fontId="5" fillId="0" borderId="0" xfId="52" applyFont="1" applyFill="1">
      <alignment/>
      <protection/>
    </xf>
    <xf numFmtId="0" fontId="17" fillId="0" borderId="0" xfId="52" applyFont="1" applyFill="1">
      <alignment/>
      <protection/>
    </xf>
    <xf numFmtId="49" fontId="10" fillId="5" borderId="11" xfId="52" applyNumberFormat="1" applyFont="1" applyFill="1" applyBorder="1" applyAlignment="1">
      <alignment horizontal="left" wrapText="1"/>
      <protection/>
    </xf>
    <xf numFmtId="0" fontId="10" fillId="0" borderId="0" xfId="52" applyFont="1" applyFill="1">
      <alignment/>
      <protection/>
    </xf>
    <xf numFmtId="164" fontId="17" fillId="37" borderId="14" xfId="52" applyNumberFormat="1" applyFont="1" applyFill="1" applyBorder="1" applyAlignment="1">
      <alignment horizontal="center" wrapText="1"/>
      <protection/>
    </xf>
    <xf numFmtId="49" fontId="22" fillId="0" borderId="11" xfId="52" applyNumberFormat="1" applyFont="1" applyFill="1" applyBorder="1" applyAlignment="1">
      <alignment horizontal="left" wrapText="1"/>
      <protection/>
    </xf>
    <xf numFmtId="0" fontId="4" fillId="0" borderId="0" xfId="52" applyFont="1">
      <alignment/>
      <protection/>
    </xf>
    <xf numFmtId="165" fontId="9" fillId="0" borderId="10" xfId="52" applyNumberFormat="1" applyFont="1" applyBorder="1" applyAlignment="1">
      <alignment horizontal="center"/>
      <protection/>
    </xf>
    <xf numFmtId="49" fontId="15" fillId="3" borderId="10" xfId="52" applyNumberFormat="1" applyFont="1" applyFill="1" applyBorder="1" applyAlignment="1">
      <alignment horizontal="center"/>
      <protection/>
    </xf>
    <xf numFmtId="49" fontId="8" fillId="3" borderId="10" xfId="52" applyNumberFormat="1" applyFont="1" applyFill="1" applyBorder="1" applyAlignment="1">
      <alignment horizontal="left" wrapText="1"/>
      <protection/>
    </xf>
    <xf numFmtId="49" fontId="8" fillId="3" borderId="10" xfId="52" applyNumberFormat="1" applyFont="1" applyFill="1" applyBorder="1" applyAlignment="1">
      <alignment horizontal="center" wrapText="1"/>
      <protection/>
    </xf>
    <xf numFmtId="49" fontId="8" fillId="3" borderId="10" xfId="52" applyNumberFormat="1" applyFont="1" applyFill="1" applyBorder="1" applyAlignment="1">
      <alignment horizontal="center"/>
      <protection/>
    </xf>
    <xf numFmtId="164" fontId="8" fillId="3" borderId="10" xfId="52" applyNumberFormat="1" applyFont="1" applyFill="1" applyBorder="1" applyAlignment="1">
      <alignment horizontal="center"/>
      <protection/>
    </xf>
    <xf numFmtId="164" fontId="22" fillId="42" borderId="10" xfId="52" applyNumberFormat="1" applyFont="1" applyFill="1" applyBorder="1" applyAlignment="1">
      <alignment horizontal="center"/>
      <protection/>
    </xf>
    <xf numFmtId="0" fontId="4" fillId="0" borderId="0" xfId="52" applyFont="1" applyAlignment="1">
      <alignment horizontal="center"/>
      <protection/>
    </xf>
    <xf numFmtId="49" fontId="5" fillId="0" borderId="0" xfId="52" applyNumberFormat="1" applyFont="1" applyFill="1" applyBorder="1" applyAlignment="1">
      <alignment horizontal="center"/>
      <protection/>
    </xf>
    <xf numFmtId="49" fontId="5" fillId="0" borderId="0" xfId="52" applyNumberFormat="1" applyFont="1" applyFill="1" applyBorder="1" applyAlignment="1">
      <alignment horizontal="left" wrapText="1"/>
      <protection/>
    </xf>
    <xf numFmtId="49" fontId="4" fillId="0" borderId="0" xfId="52" applyNumberFormat="1" applyFont="1" applyFill="1" applyBorder="1" applyAlignment="1">
      <alignment horizontal="left" wrapText="1"/>
      <protection/>
    </xf>
    <xf numFmtId="49" fontId="4" fillId="0" borderId="0" xfId="52" applyNumberFormat="1" applyFont="1" applyFill="1" applyBorder="1" applyAlignment="1">
      <alignment horizontal="left"/>
      <protection/>
    </xf>
    <xf numFmtId="4" fontId="23" fillId="0" borderId="0" xfId="52" applyNumberFormat="1" applyFont="1" applyFill="1" applyBorder="1" applyAlignment="1">
      <alignment horizontal="center"/>
      <protection/>
    </xf>
    <xf numFmtId="164" fontId="5" fillId="0" borderId="0" xfId="52" applyNumberFormat="1" applyFont="1" applyFill="1" applyBorder="1" applyAlignment="1">
      <alignment horizontal="center"/>
      <protection/>
    </xf>
    <xf numFmtId="164" fontId="9" fillId="0" borderId="0" xfId="52" applyNumberFormat="1" applyFont="1" applyFill="1">
      <alignment/>
      <protection/>
    </xf>
    <xf numFmtId="0" fontId="4" fillId="0" borderId="0" xfId="52" applyFont="1" applyFill="1" applyAlignment="1">
      <alignment horizontal="center"/>
      <protection/>
    </xf>
    <xf numFmtId="164" fontId="4" fillId="0" borderId="0" xfId="52" applyNumberFormat="1" applyFont="1" applyFill="1" applyAlignment="1">
      <alignment horizontal="center"/>
      <protection/>
    </xf>
    <xf numFmtId="49" fontId="2" fillId="0" borderId="0" xfId="52" applyNumberFormat="1">
      <alignment/>
      <protection/>
    </xf>
    <xf numFmtId="49" fontId="2" fillId="0" borderId="0" xfId="52" applyNumberFormat="1" applyAlignment="1">
      <alignment wrapText="1"/>
      <protection/>
    </xf>
    <xf numFmtId="49" fontId="2" fillId="0" borderId="0" xfId="52" applyNumberFormat="1" applyAlignment="1">
      <alignment horizontal="center"/>
      <protection/>
    </xf>
    <xf numFmtId="49" fontId="11" fillId="0" borderId="0" xfId="52" applyNumberFormat="1" applyFont="1" applyBorder="1" applyAlignment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52;&#1072;&#1088;&#1080;&#1085;&#1072;\Desktop\&#1041;&#1070;&#1044;&#1046;&#1045;&#1058;%202011\&#1041;&#1070;&#1044;&#1046;&#1045;&#1058;%20&#1056;&#1040;&#1041;&#1054;&#1063;&#1048;&#1049;\&#1057;&#1074;&#1086;&#1076;&#1085;&#1072;&#1103;%20&#1073;&#1102;&#1076;&#1078;.%20&#1088;&#1086;&#1089;&#1087;&#1080;&#1089;&#1100;%202011&#1075;\&#1056;&#1072;&#1089;&#1093;&#1086;&#1076;&#1099;%20&#8470;2%20&#1056;&#1072;&#1089;&#1093;&#1086;&#1076;&#1099;%20&#1089;&#1074;&#1086;&#1076;&#1085;&#1072;&#1103;%20&#1073;&#1102;&#1076;&#1078;&#1077;&#1090;&#1085;&#1072;&#1103;%20&#1088;&#1086;&#1089;&#1087;&#1080;&#1089;&#1100;%202011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&#1040;&#1076;&#1084;&#1080;&#1085;&#1080;&#1089;&#1090;&#1088;&#1072;&#1090;&#1086;&#1088;\&#1056;&#1072;&#1073;&#1086;&#1095;&#1080;&#1081;%20&#1089;&#1090;&#1086;&#1083;\&#1041;&#1070;&#1044;&#1046;&#1045;&#1058;%202010\&#1041;&#1070;&#1044;&#1046;&#1045;&#1058;%202010%20&#1054;&#1089;&#1085;&#1086;&#1074;&#1085;&#1086;&#1081;\&#1041;&#1070;&#1044;&#1046;&#1045;&#1058;%202010\&#1057;&#1074;&#1086;&#1076;&#1085;&#1072;&#1103;%20&#1088;&#1086;&#1089;&#1087;&#1080;&#1089;&#1100;%20&#1080;%20&#1082;&#1072;&#1089;&#1089;&#1086;&#1074;&#1099;&#1081;%20&#1087;&#1083;&#1072;&#1085;%20&#1044;&#1086;&#1093;&#1086;&#1076;&#1086;&#1074;%20&#1080;%20&#1088;&#1072;&#1089;&#1093;&#1086;&#1076;&#1086;&#1074;%202010%20&#1075;\&#8470;2%20&#1057;&#1074;&#1086;&#1076;&#1085;&#1072;&#1103;%20&#1088;&#1086;&#1089;&#1087;&#1080;&#1089;&#1100;%202010%20&#1055;&#1086;&#1089;&#1090;&#1072;&#1085;.%20&#8470;7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СПР.10,11"/>
      <sheetName val="БЮДЖЕТ 2011"/>
      <sheetName val="БЮДЖЕТ 2011 Уточненный на 24.12"/>
      <sheetName val="Роспись на 01.01.2011  Пос 74.1"/>
      <sheetName val="Роспись на 01.01.2011 Пост№80"/>
      <sheetName val=" СПр. №1,2,на 01.03"/>
      <sheetName val="Роспись СПр. №3.4 на 01.03 (2)"/>
      <sheetName val="ИЗМ,в БЮДЖ на 02.03.11"/>
      <sheetName val="ИЗМ,в БЮДЖ прокуратура"/>
      <sheetName val="Роспись СПр. №5,6 ИЗм. в бюджет"/>
      <sheetName val="Роспись 1 кв.2011 "/>
      <sheetName val="Роспись спр. 8"/>
      <sheetName val="Роспись спр.9"/>
      <sheetName val="Роспись спр.10 полуг."/>
      <sheetName val="Роспись спр.12"/>
      <sheetName val="Роспись спр.13,14 июль"/>
      <sheetName val="Роспись спр.15"/>
      <sheetName val="Роспись спр.16"/>
      <sheetName val="Роспись спр.17 изм.в бюд.ОПЕКА"/>
      <sheetName val="Рос. спр.18 изм.в бюд. 9мес.  "/>
      <sheetName val="Рос. спр.19 изм.в бюд."/>
      <sheetName val="Рос. спр.20 изм.в бюд. (2)"/>
      <sheetName val="Рос. спр.21 изм.в бюд. "/>
      <sheetName val="Рос. спр.22 изм.в бюд.  (2)"/>
      <sheetName val="ИЗМ,в БЮДЖ ОПЕКА"/>
      <sheetName val="Кассовый план на 01.01.2011"/>
      <sheetName val="Касс. план Спр. №1"/>
      <sheetName val="Касс. план Спр. №2,3"/>
      <sheetName val="Касс. план Спр. №4"/>
      <sheetName val="Изменения в бюджет СПР.5"/>
      <sheetName val=" СПР.6,7"/>
      <sheetName val=" СПР.8"/>
      <sheetName val=" СПР.9"/>
      <sheetName val="Лист1"/>
      <sheetName val=" СПР.10,11 (2)"/>
      <sheetName val=" СПР.12"/>
      <sheetName val=" СПР.13,14"/>
      <sheetName val=" СПР.15"/>
      <sheetName val=" СПР.16 сент."/>
      <sheetName val=" СПР.17"/>
      <sheetName val=" СПР.18"/>
      <sheetName val=" СПР.19"/>
      <sheetName val=" СПР.20"/>
      <sheetName val=" СПР.21"/>
      <sheetName val=" СПР.22"/>
      <sheetName val="ИЗМ,в БЮДЖ конец года"/>
      <sheetName val="Лист2"/>
    </sheetNames>
    <sheetDataSet>
      <sheetData sheetId="16">
        <row r="52">
          <cell r="H52">
            <v>914.6</v>
          </cell>
        </row>
        <row r="53">
          <cell r="H53">
            <v>914.6</v>
          </cell>
        </row>
        <row r="74">
          <cell r="H74">
            <v>38.2</v>
          </cell>
        </row>
        <row r="83">
          <cell r="H83">
            <v>500</v>
          </cell>
        </row>
        <row r="87">
          <cell r="H87">
            <v>220</v>
          </cell>
        </row>
        <row r="88">
          <cell r="H88">
            <v>220</v>
          </cell>
        </row>
        <row r="89">
          <cell r="H89">
            <v>20</v>
          </cell>
        </row>
        <row r="90">
          <cell r="H90">
            <v>20</v>
          </cell>
        </row>
        <row r="97">
          <cell r="H97">
            <v>50</v>
          </cell>
        </row>
        <row r="146">
          <cell r="H146">
            <v>220</v>
          </cell>
        </row>
      </sheetData>
      <sheetData sheetId="44">
        <row r="13">
          <cell r="H13">
            <v>6188.6</v>
          </cell>
        </row>
        <row r="16">
          <cell r="H16">
            <v>840.9</v>
          </cell>
        </row>
        <row r="25">
          <cell r="H25">
            <v>5246.1</v>
          </cell>
        </row>
        <row r="39">
          <cell r="H39">
            <v>164.1</v>
          </cell>
        </row>
        <row r="40">
          <cell r="H40">
            <v>72</v>
          </cell>
        </row>
        <row r="44">
          <cell r="H44">
            <v>92.1</v>
          </cell>
        </row>
        <row r="49">
          <cell r="H49">
            <v>36561.5</v>
          </cell>
        </row>
        <row r="50">
          <cell r="H50">
            <v>13144.1</v>
          </cell>
        </row>
        <row r="51">
          <cell r="H51">
            <v>12354.1</v>
          </cell>
        </row>
        <row r="58">
          <cell r="H58">
            <v>7872.599999999999</v>
          </cell>
        </row>
        <row r="63">
          <cell r="H63">
            <v>3528.7000000000003</v>
          </cell>
        </row>
        <row r="94">
          <cell r="H94">
            <v>50</v>
          </cell>
        </row>
        <row r="98">
          <cell r="H98">
            <v>0</v>
          </cell>
        </row>
        <row r="106">
          <cell r="H106">
            <v>20</v>
          </cell>
        </row>
        <row r="115">
          <cell r="H115">
            <v>100</v>
          </cell>
        </row>
        <row r="120">
          <cell r="H120">
            <v>249.1</v>
          </cell>
        </row>
        <row r="130">
          <cell r="H130">
            <v>1179.1</v>
          </cell>
        </row>
        <row r="142">
          <cell r="H142">
            <v>220</v>
          </cell>
        </row>
        <row r="147">
          <cell r="H147">
            <v>238.8</v>
          </cell>
        </row>
        <row r="153">
          <cell r="H153">
            <v>843.7</v>
          </cell>
        </row>
        <row r="159">
          <cell r="H159">
            <v>571.8</v>
          </cell>
        </row>
        <row r="166">
          <cell r="H166">
            <v>8535.9</v>
          </cell>
        </row>
        <row r="170">
          <cell r="H170">
            <v>143.6</v>
          </cell>
        </row>
        <row r="174">
          <cell r="H174">
            <v>264</v>
          </cell>
        </row>
        <row r="178">
          <cell r="H178">
            <v>230</v>
          </cell>
        </row>
        <row r="187">
          <cell r="H187">
            <v>813</v>
          </cell>
        </row>
        <row r="194">
          <cell r="H194">
            <v>83</v>
          </cell>
        </row>
        <row r="199">
          <cell r="H199">
            <v>35</v>
          </cell>
        </row>
        <row r="206">
          <cell r="H206">
            <v>3059.6</v>
          </cell>
        </row>
        <row r="213">
          <cell r="H213">
            <v>256</v>
          </cell>
        </row>
        <row r="243">
          <cell r="H243">
            <v>1345.9</v>
          </cell>
        </row>
        <row r="250">
          <cell r="H250">
            <v>2</v>
          </cell>
        </row>
        <row r="256">
          <cell r="H256">
            <v>5684.800000000001</v>
          </cell>
        </row>
        <row r="272">
          <cell r="H272">
            <v>244</v>
          </cell>
        </row>
        <row r="282">
          <cell r="H282">
            <v>600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асс. план 2010 Спр.№19"/>
      <sheetName val="БЮДЖЕТ для Печати и Регистра"/>
      <sheetName val="БЮДЖЕТ Сокращение с 01.07"/>
      <sheetName val="БЮДЖЕТ Изменения с01.12"/>
      <sheetName val="Сводная роспись  СПр.№13пг (2)"/>
      <sheetName val="Сводная роспись 2010"/>
      <sheetName val="Сводная роспись 2010 СПр.№1"/>
      <sheetName val="Сводная роспись 2010 СПр.№2"/>
      <sheetName val="Сводная роспись 2010 СПр.№3"/>
      <sheetName val="Сводная роспись 2010 СПр.№4"/>
      <sheetName val="Сводная роспись  СПр.№5 1 кв."/>
      <sheetName val="Сводная роспись  СПр.№6,7,8"/>
      <sheetName val="Сводная роспись  СПр.№9.10)"/>
      <sheetName val="Сводная роспись  СПр.№12,11"/>
      <sheetName val="Сводная роспись  СПр.№13пг"/>
      <sheetName val="Сводная роспись  СПр.№15 авг."/>
      <sheetName val="Сводная роспись  СПр.№16 (2)"/>
      <sheetName val="Сводная роспись  СПр.№17,18"/>
      <sheetName val="Сводная роспись  СПр.№19"/>
      <sheetName val="Сводная роспись  СПр.№20,21"/>
      <sheetName val="Сводная роспись  СПр.№22,23"/>
      <sheetName val="Кассовый план 2010"/>
      <sheetName val="Кассовый план 2010 за январь"/>
      <sheetName val="Кассовый план 2010 Спр.№1"/>
      <sheetName val="Касс. план 2010 Спр.№2 февраль"/>
      <sheetName val="Касс. план 2010 Спр.№3"/>
      <sheetName val="Касс. план 2010 Спр.№4"/>
      <sheetName val="Касс. план 2010 Спр.№5"/>
      <sheetName val="Касс. план 2010 Спр.№6а.6,7,8"/>
      <sheetName val="Касс. план 2010 Спр.№9.10"/>
      <sheetName val="Касс. план 2010 Спр.№11"/>
      <sheetName val="Касс. план 2010 Спр.№12"/>
      <sheetName val="Касс. план 2010 Спр.№13"/>
      <sheetName val="Касс. план 2010 Спр.№14"/>
      <sheetName val="Касс. план 2010 Спр.№15 "/>
      <sheetName val="Касс. план 2010 Спр.№16"/>
      <sheetName val="Касс. план 2010 Спр.№17,18"/>
      <sheetName val="Касс. план 2010 Спр.№19 "/>
      <sheetName val="Касс. план 2010 Спр.№20,21"/>
      <sheetName val="Касс. план 2010 Спр.№22"/>
      <sheetName val="Касс. план 2010 Спр.№23"/>
      <sheetName val="БЮДЖЕТ Расходы НА 01.01.2011"/>
    </sheetNames>
    <sheetDataSet>
      <sheetData sheetId="4">
        <row r="234">
          <cell r="H23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254"/>
  <sheetViews>
    <sheetView tabSelected="1" view="pageBreakPreview" zoomScale="70" zoomScaleNormal="80" zoomScaleSheetLayoutView="70" zoomScalePageLayoutView="0" workbookViewId="0" topLeftCell="A1">
      <selection activeCell="N6" sqref="N6"/>
    </sheetView>
  </sheetViews>
  <sheetFormatPr defaultColWidth="9.140625" defaultRowHeight="15"/>
  <cols>
    <col min="1" max="1" width="15.57421875" style="211" customWidth="1"/>
    <col min="2" max="2" width="61.57421875" style="212" customWidth="1"/>
    <col min="3" max="3" width="10.421875" style="212" customWidth="1"/>
    <col min="4" max="4" width="11.8515625" style="213" customWidth="1"/>
    <col min="5" max="5" width="19.28125" style="213" customWidth="1"/>
    <col min="6" max="6" width="10.28125" style="213" customWidth="1"/>
    <col min="7" max="7" width="12.140625" style="213" hidden="1" customWidth="1"/>
    <col min="8" max="8" width="17.7109375" style="6" customWidth="1"/>
    <col min="9" max="9" width="13.8515625" style="6" hidden="1" customWidth="1"/>
    <col min="10" max="10" width="13.421875" style="6" hidden="1" customWidth="1"/>
    <col min="11" max="11" width="12.57421875" style="6" hidden="1" customWidth="1"/>
    <col min="12" max="12" width="13.57421875" style="6" hidden="1" customWidth="1"/>
    <col min="13" max="13" width="12.7109375" style="6" customWidth="1"/>
    <col min="14" max="14" width="11.8515625" style="6" customWidth="1"/>
    <col min="15" max="15" width="11.8515625" style="6" hidden="1" customWidth="1"/>
    <col min="16" max="16" width="13.140625" style="6" bestFit="1" customWidth="1"/>
    <col min="17" max="17" width="9.140625" style="6" customWidth="1"/>
    <col min="18" max="24" width="0" style="6" hidden="1" customWidth="1"/>
    <col min="25" max="16384" width="9.140625" style="6" customWidth="1"/>
  </cols>
  <sheetData>
    <row r="1" spans="1:11" ht="0.75" customHeight="1">
      <c r="A1" s="1"/>
      <c r="B1" s="2"/>
      <c r="C1" s="2"/>
      <c r="D1" s="3"/>
      <c r="E1" s="4"/>
      <c r="F1" s="4"/>
      <c r="G1" s="4"/>
      <c r="H1" s="5"/>
      <c r="I1" s="5"/>
      <c r="J1" s="5"/>
      <c r="K1" s="5"/>
    </row>
    <row r="2" spans="1:11" ht="21" customHeight="1">
      <c r="A2" s="7"/>
      <c r="B2" s="8"/>
      <c r="C2" s="9"/>
      <c r="D2" s="10" t="s">
        <v>0</v>
      </c>
      <c r="E2" s="10"/>
      <c r="F2" s="11"/>
      <c r="G2" s="12"/>
      <c r="H2" s="12"/>
      <c r="I2" s="13"/>
      <c r="J2" s="13"/>
      <c r="K2" s="14"/>
    </row>
    <row r="3" spans="1:11" ht="15" customHeight="1">
      <c r="A3" s="7"/>
      <c r="B3" s="15"/>
      <c r="C3" s="9"/>
      <c r="D3" s="10" t="s">
        <v>445</v>
      </c>
      <c r="E3" s="10"/>
      <c r="F3" s="16"/>
      <c r="G3" s="16"/>
      <c r="H3" s="16"/>
      <c r="I3" s="17"/>
      <c r="J3" s="17"/>
      <c r="K3" s="14"/>
    </row>
    <row r="4" spans="1:11" ht="15" customHeight="1">
      <c r="A4" s="7"/>
      <c r="B4" s="15"/>
      <c r="C4" s="9"/>
      <c r="D4" s="10" t="s">
        <v>446</v>
      </c>
      <c r="E4" s="10"/>
      <c r="F4" s="16"/>
      <c r="G4" s="16"/>
      <c r="H4" s="16"/>
      <c r="I4" s="17"/>
      <c r="J4" s="17"/>
      <c r="K4" s="14"/>
    </row>
    <row r="5" spans="1:11" ht="15.75" customHeight="1">
      <c r="A5" s="7"/>
      <c r="B5" s="18"/>
      <c r="C5" s="19"/>
      <c r="D5" s="20" t="s">
        <v>1</v>
      </c>
      <c r="E5" s="20"/>
      <c r="F5" s="16"/>
      <c r="G5" s="21"/>
      <c r="H5" s="21"/>
      <c r="I5" s="22"/>
      <c r="J5" s="13"/>
      <c r="K5" s="23"/>
    </row>
    <row r="6" spans="1:12" ht="24" customHeight="1">
      <c r="A6" s="7"/>
      <c r="B6" s="24"/>
      <c r="C6" s="19"/>
      <c r="D6" s="25"/>
      <c r="E6" s="26"/>
      <c r="F6" s="12"/>
      <c r="G6" s="12"/>
      <c r="H6" s="12"/>
      <c r="I6" s="5"/>
      <c r="J6" s="5"/>
      <c r="K6" s="5"/>
      <c r="L6" s="5"/>
    </row>
    <row r="7" spans="1:9" ht="34.5" customHeight="1">
      <c r="A7" s="214" t="s">
        <v>2</v>
      </c>
      <c r="B7" s="214"/>
      <c r="C7" s="214"/>
      <c r="D7" s="214"/>
      <c r="E7" s="214"/>
      <c r="F7" s="214"/>
      <c r="G7" s="214"/>
      <c r="H7" s="214"/>
      <c r="I7" s="27"/>
    </row>
    <row r="8" spans="1:12" ht="63">
      <c r="A8" s="28" t="s">
        <v>3</v>
      </c>
      <c r="B8" s="28" t="s">
        <v>4</v>
      </c>
      <c r="C8" s="28" t="s">
        <v>5</v>
      </c>
      <c r="D8" s="28" t="s">
        <v>6</v>
      </c>
      <c r="E8" s="28" t="s">
        <v>7</v>
      </c>
      <c r="F8" s="28" t="s">
        <v>8</v>
      </c>
      <c r="G8" s="28" t="s">
        <v>9</v>
      </c>
      <c r="H8" s="29" t="s">
        <v>10</v>
      </c>
      <c r="I8" s="30"/>
      <c r="J8" s="31" t="s">
        <v>11</v>
      </c>
      <c r="K8" s="32"/>
      <c r="L8" s="33"/>
    </row>
    <row r="9" spans="1:12" ht="15.75">
      <c r="A9" s="34"/>
      <c r="B9" s="34"/>
      <c r="C9" s="34"/>
      <c r="D9" s="34"/>
      <c r="E9" s="34"/>
      <c r="F9" s="34"/>
      <c r="G9" s="34"/>
      <c r="H9" s="35"/>
      <c r="I9" s="36" t="s">
        <v>12</v>
      </c>
      <c r="J9" s="36" t="s">
        <v>13</v>
      </c>
      <c r="K9" s="36" t="s">
        <v>14</v>
      </c>
      <c r="L9" s="36" t="s">
        <v>15</v>
      </c>
    </row>
    <row r="10" spans="1:15" ht="15">
      <c r="A10" s="37">
        <v>1</v>
      </c>
      <c r="B10" s="37">
        <v>2</v>
      </c>
      <c r="C10" s="37" t="s">
        <v>16</v>
      </c>
      <c r="D10" s="37" t="s">
        <v>17</v>
      </c>
      <c r="E10" s="37" t="s">
        <v>18</v>
      </c>
      <c r="F10" s="37" t="s">
        <v>19</v>
      </c>
      <c r="G10" s="37" t="s">
        <v>20</v>
      </c>
      <c r="H10" s="38">
        <v>7</v>
      </c>
      <c r="I10" s="39">
        <v>9</v>
      </c>
      <c r="J10" s="39">
        <v>10</v>
      </c>
      <c r="K10" s="39">
        <v>11</v>
      </c>
      <c r="L10" s="39">
        <v>12</v>
      </c>
      <c r="O10" s="40"/>
    </row>
    <row r="11" spans="1:15" s="49" customFormat="1" ht="57" customHeight="1">
      <c r="A11" s="41" t="s">
        <v>21</v>
      </c>
      <c r="B11" s="42" t="s">
        <v>22</v>
      </c>
      <c r="C11" s="41" t="s">
        <v>23</v>
      </c>
      <c r="D11" s="43" t="s">
        <v>24</v>
      </c>
      <c r="E11" s="43"/>
      <c r="F11" s="43"/>
      <c r="G11" s="43"/>
      <c r="H11" s="44">
        <f>H12+H38</f>
        <v>6352.7</v>
      </c>
      <c r="I11" s="45">
        <f>I12</f>
        <v>1212</v>
      </c>
      <c r="J11" s="45">
        <f>J12</f>
        <v>1333</v>
      </c>
      <c r="K11" s="45">
        <f>K12</f>
        <v>1353</v>
      </c>
      <c r="L11" s="45">
        <f>L12</f>
        <v>1448.8</v>
      </c>
      <c r="M11" s="46">
        <f>H11</f>
        <v>6352.7</v>
      </c>
      <c r="N11" s="47">
        <f aca="true" t="shared" si="0" ref="N11:N74">M11-H11</f>
        <v>0</v>
      </c>
      <c r="O11" s="48"/>
    </row>
    <row r="12" spans="1:15" s="49" customFormat="1" ht="22.5" customHeight="1">
      <c r="A12" s="50" t="s">
        <v>25</v>
      </c>
      <c r="B12" s="51" t="s">
        <v>26</v>
      </c>
      <c r="C12" s="50" t="s">
        <v>23</v>
      </c>
      <c r="D12" s="50" t="s">
        <v>24</v>
      </c>
      <c r="E12" s="50"/>
      <c r="F12" s="50"/>
      <c r="G12" s="50"/>
      <c r="H12" s="52">
        <f>H13+H19</f>
        <v>6188.599999999999</v>
      </c>
      <c r="I12" s="53">
        <f>I13+I38</f>
        <v>1212</v>
      </c>
      <c r="J12" s="53">
        <f>J13+J38</f>
        <v>1333</v>
      </c>
      <c r="K12" s="53">
        <f>K13+K38</f>
        <v>1353</v>
      </c>
      <c r="L12" s="53">
        <f>L13+L38</f>
        <v>1448.8</v>
      </c>
      <c r="M12" s="46">
        <f>'[1] СПР.22'!H13</f>
        <v>6188.6</v>
      </c>
      <c r="N12" s="47">
        <f t="shared" si="0"/>
        <v>0</v>
      </c>
      <c r="O12" s="48"/>
    </row>
    <row r="13" spans="1:15" s="58" customFormat="1" ht="57.75" customHeight="1">
      <c r="A13" s="54" t="s">
        <v>27</v>
      </c>
      <c r="B13" s="55" t="s">
        <v>28</v>
      </c>
      <c r="C13" s="54" t="s">
        <v>23</v>
      </c>
      <c r="D13" s="54" t="s">
        <v>29</v>
      </c>
      <c r="E13" s="54"/>
      <c r="F13" s="54"/>
      <c r="G13" s="54"/>
      <c r="H13" s="56">
        <f>H14</f>
        <v>840.9</v>
      </c>
      <c r="I13" s="57">
        <f>I19+I14</f>
        <v>1197</v>
      </c>
      <c r="J13" s="57">
        <f>J19+J14</f>
        <v>1318</v>
      </c>
      <c r="K13" s="57">
        <f>K19+K14</f>
        <v>1338</v>
      </c>
      <c r="L13" s="57">
        <f>L19+L14</f>
        <v>1433.8</v>
      </c>
      <c r="M13" s="46">
        <f>M14</f>
        <v>840.9</v>
      </c>
      <c r="N13" s="47">
        <f t="shared" si="0"/>
        <v>0</v>
      </c>
      <c r="O13" s="48"/>
    </row>
    <row r="14" spans="1:15" s="58" customFormat="1" ht="36.75" customHeight="1">
      <c r="A14" s="59" t="s">
        <v>30</v>
      </c>
      <c r="B14" s="60" t="s">
        <v>31</v>
      </c>
      <c r="C14" s="59" t="s">
        <v>23</v>
      </c>
      <c r="D14" s="59" t="s">
        <v>29</v>
      </c>
      <c r="E14" s="59" t="s">
        <v>32</v>
      </c>
      <c r="F14" s="59"/>
      <c r="G14" s="59"/>
      <c r="H14" s="61">
        <f>H15</f>
        <v>840.9</v>
      </c>
      <c r="I14" s="62">
        <f aca="true" t="shared" si="1" ref="I14:L15">I15</f>
        <v>197</v>
      </c>
      <c r="J14" s="62">
        <f t="shared" si="1"/>
        <v>197</v>
      </c>
      <c r="K14" s="62">
        <f t="shared" si="1"/>
        <v>197</v>
      </c>
      <c r="L14" s="62">
        <f t="shared" si="1"/>
        <v>200</v>
      </c>
      <c r="M14" s="46">
        <f>M15</f>
        <v>840.9</v>
      </c>
      <c r="N14" s="47">
        <f t="shared" si="0"/>
        <v>0</v>
      </c>
      <c r="O14" s="48"/>
    </row>
    <row r="15" spans="1:16" s="58" customFormat="1" ht="46.5" customHeight="1">
      <c r="A15" s="59" t="s">
        <v>33</v>
      </c>
      <c r="B15" s="60" t="s">
        <v>34</v>
      </c>
      <c r="C15" s="59" t="s">
        <v>23</v>
      </c>
      <c r="D15" s="59" t="s">
        <v>29</v>
      </c>
      <c r="E15" s="59" t="s">
        <v>32</v>
      </c>
      <c r="F15" s="59" t="s">
        <v>35</v>
      </c>
      <c r="G15" s="59"/>
      <c r="H15" s="61">
        <f>839.9+1</f>
        <v>840.9</v>
      </c>
      <c r="I15" s="62">
        <f t="shared" si="1"/>
        <v>197</v>
      </c>
      <c r="J15" s="62">
        <f t="shared" si="1"/>
        <v>197</v>
      </c>
      <c r="K15" s="62">
        <f t="shared" si="1"/>
        <v>197</v>
      </c>
      <c r="L15" s="62">
        <f t="shared" si="1"/>
        <v>200</v>
      </c>
      <c r="M15" s="46">
        <f>'[1] СПР.22'!H16</f>
        <v>840.9</v>
      </c>
      <c r="N15" s="47">
        <f t="shared" si="0"/>
        <v>0</v>
      </c>
      <c r="O15" s="48"/>
      <c r="P15" s="63"/>
    </row>
    <row r="16" spans="1:16" s="58" customFormat="1" ht="32.25" customHeight="1" hidden="1">
      <c r="A16" s="59" t="s">
        <v>36</v>
      </c>
      <c r="B16" s="64" t="s">
        <v>37</v>
      </c>
      <c r="C16" s="59" t="s">
        <v>23</v>
      </c>
      <c r="D16" s="59" t="s">
        <v>29</v>
      </c>
      <c r="E16" s="59" t="s">
        <v>32</v>
      </c>
      <c r="F16" s="59" t="s">
        <v>35</v>
      </c>
      <c r="G16" s="59" t="s">
        <v>38</v>
      </c>
      <c r="H16" s="61">
        <f>H17+H18</f>
        <v>873.8</v>
      </c>
      <c r="I16" s="65">
        <f>I17+I18</f>
        <v>197</v>
      </c>
      <c r="J16" s="65">
        <f>J17+J18</f>
        <v>197</v>
      </c>
      <c r="K16" s="65">
        <f>K17+K18</f>
        <v>197</v>
      </c>
      <c r="L16" s="65">
        <f>L17+L18</f>
        <v>200</v>
      </c>
      <c r="M16" s="46"/>
      <c r="N16" s="47">
        <f t="shared" si="0"/>
        <v>-873.8</v>
      </c>
      <c r="O16" s="48"/>
      <c r="P16" s="63"/>
    </row>
    <row r="17" spans="1:16" s="58" customFormat="1" ht="19.5" customHeight="1" hidden="1">
      <c r="A17" s="66" t="s">
        <v>39</v>
      </c>
      <c r="B17" s="67" t="s">
        <v>40</v>
      </c>
      <c r="C17" s="68" t="s">
        <v>23</v>
      </c>
      <c r="D17" s="68" t="s">
        <v>29</v>
      </c>
      <c r="E17" s="68" t="s">
        <v>32</v>
      </c>
      <c r="F17" s="68" t="s">
        <v>35</v>
      </c>
      <c r="G17" s="68" t="s">
        <v>41</v>
      </c>
      <c r="H17" s="69">
        <v>692.4</v>
      </c>
      <c r="I17" s="70">
        <v>156</v>
      </c>
      <c r="J17" s="70">
        <v>156</v>
      </c>
      <c r="K17" s="70">
        <v>156</v>
      </c>
      <c r="L17" s="71">
        <v>159</v>
      </c>
      <c r="M17" s="46"/>
      <c r="N17" s="47">
        <f t="shared" si="0"/>
        <v>-692.4</v>
      </c>
      <c r="O17" s="48"/>
      <c r="P17" s="63"/>
    </row>
    <row r="18" spans="1:15" s="58" customFormat="1" ht="19.5" customHeight="1" hidden="1">
      <c r="A18" s="66" t="s">
        <v>42</v>
      </c>
      <c r="B18" s="67" t="s">
        <v>43</v>
      </c>
      <c r="C18" s="68" t="s">
        <v>23</v>
      </c>
      <c r="D18" s="68" t="s">
        <v>29</v>
      </c>
      <c r="E18" s="68" t="s">
        <v>32</v>
      </c>
      <c r="F18" s="68" t="s">
        <v>35</v>
      </c>
      <c r="G18" s="68" t="s">
        <v>44</v>
      </c>
      <c r="H18" s="69">
        <v>181.4</v>
      </c>
      <c r="I18" s="70">
        <v>41</v>
      </c>
      <c r="J18" s="70">
        <v>41</v>
      </c>
      <c r="K18" s="70">
        <v>41</v>
      </c>
      <c r="L18" s="71">
        <v>41</v>
      </c>
      <c r="M18" s="46"/>
      <c r="N18" s="47">
        <f t="shared" si="0"/>
        <v>-181.4</v>
      </c>
      <c r="O18" s="48"/>
    </row>
    <row r="19" spans="1:15" s="27" customFormat="1" ht="77.25" customHeight="1">
      <c r="A19" s="72" t="s">
        <v>45</v>
      </c>
      <c r="B19" s="73" t="s">
        <v>46</v>
      </c>
      <c r="C19" s="54" t="s">
        <v>23</v>
      </c>
      <c r="D19" s="74" t="s">
        <v>47</v>
      </c>
      <c r="E19" s="74"/>
      <c r="F19" s="74"/>
      <c r="G19" s="74"/>
      <c r="H19" s="56">
        <v>5347.7</v>
      </c>
      <c r="I19" s="75">
        <f>I20+I24</f>
        <v>1000</v>
      </c>
      <c r="J19" s="75">
        <f>J20+J24</f>
        <v>1121</v>
      </c>
      <c r="K19" s="75">
        <f>K20+K24</f>
        <v>1141</v>
      </c>
      <c r="L19" s="75">
        <f>L20+L24</f>
        <v>1233.8</v>
      </c>
      <c r="M19" s="46">
        <f>M20+M24</f>
        <v>5347.700000000001</v>
      </c>
      <c r="N19" s="47">
        <f t="shared" si="0"/>
        <v>0</v>
      </c>
      <c r="O19" s="48"/>
    </row>
    <row r="20" spans="1:15" s="27" customFormat="1" ht="53.25" customHeight="1">
      <c r="A20" s="76" t="s">
        <v>48</v>
      </c>
      <c r="B20" s="64" t="s">
        <v>49</v>
      </c>
      <c r="C20" s="77" t="s">
        <v>23</v>
      </c>
      <c r="D20" s="78" t="s">
        <v>47</v>
      </c>
      <c r="E20" s="78" t="s">
        <v>50</v>
      </c>
      <c r="F20" s="78"/>
      <c r="G20" s="78"/>
      <c r="H20" s="79">
        <f>H23</f>
        <v>101.6</v>
      </c>
      <c r="I20" s="80">
        <f>I22</f>
        <v>26</v>
      </c>
      <c r="J20" s="80">
        <f>J22</f>
        <v>26</v>
      </c>
      <c r="K20" s="80">
        <f>K22</f>
        <v>26</v>
      </c>
      <c r="L20" s="80">
        <f>L22</f>
        <v>25.8</v>
      </c>
      <c r="M20" s="46">
        <v>101.6</v>
      </c>
      <c r="N20" s="47">
        <f t="shared" si="0"/>
        <v>0</v>
      </c>
      <c r="O20" s="48"/>
    </row>
    <row r="21" spans="1:15" s="27" customFormat="1" ht="31.5" customHeight="1" hidden="1">
      <c r="A21" s="76" t="s">
        <v>51</v>
      </c>
      <c r="B21" s="64" t="s">
        <v>34</v>
      </c>
      <c r="C21" s="77" t="s">
        <v>23</v>
      </c>
      <c r="D21" s="78" t="s">
        <v>47</v>
      </c>
      <c r="E21" s="78" t="s">
        <v>50</v>
      </c>
      <c r="F21" s="78" t="s">
        <v>35</v>
      </c>
      <c r="G21" s="78"/>
      <c r="H21" s="79">
        <f>H22</f>
        <v>103.4</v>
      </c>
      <c r="I21" s="80">
        <f>I22</f>
        <v>26</v>
      </c>
      <c r="J21" s="80">
        <f>J22</f>
        <v>26</v>
      </c>
      <c r="K21" s="80">
        <f>K22</f>
        <v>26</v>
      </c>
      <c r="L21" s="80">
        <f>L22</f>
        <v>25.8</v>
      </c>
      <c r="M21" s="46">
        <v>101.6</v>
      </c>
      <c r="N21" s="47">
        <f t="shared" si="0"/>
        <v>-1.8000000000000114</v>
      </c>
      <c r="O21" s="48"/>
    </row>
    <row r="22" spans="1:15" ht="33" customHeight="1" hidden="1">
      <c r="A22" s="81" t="s">
        <v>52</v>
      </c>
      <c r="B22" s="82" t="s">
        <v>53</v>
      </c>
      <c r="C22" s="83" t="s">
        <v>23</v>
      </c>
      <c r="D22" s="84" t="s">
        <v>47</v>
      </c>
      <c r="E22" s="84" t="s">
        <v>50</v>
      </c>
      <c r="F22" s="84" t="s">
        <v>35</v>
      </c>
      <c r="G22" s="84" t="s">
        <v>54</v>
      </c>
      <c r="H22" s="85">
        <v>103.4</v>
      </c>
      <c r="I22" s="86">
        <v>26</v>
      </c>
      <c r="J22" s="86">
        <v>26</v>
      </c>
      <c r="K22" s="86">
        <v>26</v>
      </c>
      <c r="L22" s="86">
        <v>25.8</v>
      </c>
      <c r="M22" s="46">
        <v>101.6</v>
      </c>
      <c r="N22" s="47">
        <f t="shared" si="0"/>
        <v>-1.8000000000000114</v>
      </c>
      <c r="O22" s="48"/>
    </row>
    <row r="23" spans="1:15" ht="33" customHeight="1">
      <c r="A23" s="76" t="s">
        <v>51</v>
      </c>
      <c r="B23" s="64" t="s">
        <v>34</v>
      </c>
      <c r="C23" s="77" t="s">
        <v>23</v>
      </c>
      <c r="D23" s="78" t="s">
        <v>47</v>
      </c>
      <c r="E23" s="78" t="s">
        <v>50</v>
      </c>
      <c r="F23" s="78" t="s">
        <v>35</v>
      </c>
      <c r="G23" s="78"/>
      <c r="H23" s="79">
        <v>101.6</v>
      </c>
      <c r="I23" s="86"/>
      <c r="J23" s="86"/>
      <c r="K23" s="86"/>
      <c r="L23" s="86"/>
      <c r="M23" s="46">
        <v>101.6</v>
      </c>
      <c r="N23" s="47">
        <f t="shared" si="0"/>
        <v>0</v>
      </c>
      <c r="O23" s="48"/>
    </row>
    <row r="24" spans="1:15" ht="33.75" customHeight="1">
      <c r="A24" s="72" t="s">
        <v>55</v>
      </c>
      <c r="B24" s="73" t="s">
        <v>56</v>
      </c>
      <c r="C24" s="54" t="s">
        <v>23</v>
      </c>
      <c r="D24" s="74" t="s">
        <v>47</v>
      </c>
      <c r="E24" s="74" t="s">
        <v>57</v>
      </c>
      <c r="F24" s="74"/>
      <c r="G24" s="74"/>
      <c r="H24" s="56">
        <f aca="true" t="shared" si="2" ref="H24:M24">H25</f>
        <v>5246.1</v>
      </c>
      <c r="I24" s="75">
        <f t="shared" si="2"/>
        <v>974</v>
      </c>
      <c r="J24" s="75">
        <f t="shared" si="2"/>
        <v>1095</v>
      </c>
      <c r="K24" s="75">
        <f t="shared" si="2"/>
        <v>1115</v>
      </c>
      <c r="L24" s="75">
        <f t="shared" si="2"/>
        <v>1208</v>
      </c>
      <c r="M24" s="46">
        <f t="shared" si="2"/>
        <v>5246.1</v>
      </c>
      <c r="N24" s="47">
        <f t="shared" si="0"/>
        <v>0</v>
      </c>
      <c r="O24" s="48"/>
    </row>
    <row r="25" spans="1:15" ht="37.5">
      <c r="A25" s="76" t="s">
        <v>58</v>
      </c>
      <c r="B25" s="64" t="s">
        <v>34</v>
      </c>
      <c r="C25" s="77" t="s">
        <v>23</v>
      </c>
      <c r="D25" s="78" t="s">
        <v>47</v>
      </c>
      <c r="E25" s="78" t="s">
        <v>57</v>
      </c>
      <c r="F25" s="78" t="s">
        <v>35</v>
      </c>
      <c r="G25" s="78"/>
      <c r="H25" s="79">
        <v>5246.1</v>
      </c>
      <c r="I25" s="80">
        <f>I29+I34+I35+I26</f>
        <v>974</v>
      </c>
      <c r="J25" s="80">
        <f>J29+J34+J35+J26</f>
        <v>1095</v>
      </c>
      <c r="K25" s="80">
        <f>K29+K34+K35+K26</f>
        <v>1115</v>
      </c>
      <c r="L25" s="80">
        <f>L29+L34+L35+L26</f>
        <v>1208</v>
      </c>
      <c r="M25" s="46">
        <f>'[1] СПР.22'!H25</f>
        <v>5246.1</v>
      </c>
      <c r="N25" s="47">
        <f t="shared" si="0"/>
        <v>0</v>
      </c>
      <c r="O25" s="48"/>
    </row>
    <row r="26" spans="1:15" ht="18.75" hidden="1">
      <c r="A26" s="76" t="s">
        <v>59</v>
      </c>
      <c r="B26" s="64" t="s">
        <v>60</v>
      </c>
      <c r="C26" s="77" t="s">
        <v>23</v>
      </c>
      <c r="D26" s="78" t="s">
        <v>47</v>
      </c>
      <c r="E26" s="78" t="s">
        <v>57</v>
      </c>
      <c r="F26" s="78" t="s">
        <v>35</v>
      </c>
      <c r="G26" s="78" t="s">
        <v>38</v>
      </c>
      <c r="H26" s="79">
        <f>H27+H28</f>
        <v>1293.6999999999998</v>
      </c>
      <c r="I26" s="80">
        <f>I27+I28</f>
        <v>389</v>
      </c>
      <c r="J26" s="80">
        <f>J27+J28</f>
        <v>390</v>
      </c>
      <c r="K26" s="80">
        <f>K27+K28</f>
        <v>390</v>
      </c>
      <c r="L26" s="80">
        <f>L27+L28</f>
        <v>392.29999999999995</v>
      </c>
      <c r="M26" s="46"/>
      <c r="N26" s="47">
        <f t="shared" si="0"/>
        <v>-1293.6999999999998</v>
      </c>
      <c r="O26" s="48"/>
    </row>
    <row r="27" spans="1:15" ht="18.75" hidden="1">
      <c r="A27" s="81" t="s">
        <v>61</v>
      </c>
      <c r="B27" s="67" t="s">
        <v>40</v>
      </c>
      <c r="C27" s="83" t="s">
        <v>23</v>
      </c>
      <c r="D27" s="84" t="s">
        <v>47</v>
      </c>
      <c r="E27" s="84" t="s">
        <v>57</v>
      </c>
      <c r="F27" s="84" t="s">
        <v>35</v>
      </c>
      <c r="G27" s="84" t="s">
        <v>41</v>
      </c>
      <c r="H27" s="87">
        <f>498.5+263.3+263.3</f>
        <v>1025.1</v>
      </c>
      <c r="I27" s="86">
        <v>309</v>
      </c>
      <c r="J27" s="86">
        <v>309</v>
      </c>
      <c r="K27" s="86">
        <v>309</v>
      </c>
      <c r="L27" s="86">
        <v>310.2</v>
      </c>
      <c r="M27" s="46"/>
      <c r="N27" s="47">
        <f t="shared" si="0"/>
        <v>-1025.1</v>
      </c>
      <c r="O27" s="48"/>
    </row>
    <row r="28" spans="1:15" ht="18.75" hidden="1">
      <c r="A28" s="81" t="s">
        <v>62</v>
      </c>
      <c r="B28" s="67" t="s">
        <v>43</v>
      </c>
      <c r="C28" s="83" t="s">
        <v>23</v>
      </c>
      <c r="D28" s="84" t="s">
        <v>47</v>
      </c>
      <c r="E28" s="84" t="s">
        <v>57</v>
      </c>
      <c r="F28" s="84" t="s">
        <v>35</v>
      </c>
      <c r="G28" s="84" t="s">
        <v>44</v>
      </c>
      <c r="H28" s="85">
        <f>130.6+69+69</f>
        <v>268.6</v>
      </c>
      <c r="I28" s="86">
        <v>80</v>
      </c>
      <c r="J28" s="86">
        <v>81</v>
      </c>
      <c r="K28" s="86">
        <v>81</v>
      </c>
      <c r="L28" s="86">
        <v>82.1</v>
      </c>
      <c r="M28" s="46"/>
      <c r="N28" s="47">
        <f t="shared" si="0"/>
        <v>-268.6</v>
      </c>
      <c r="O28" s="48"/>
    </row>
    <row r="29" spans="1:15" s="88" customFormat="1" ht="16.5" customHeight="1" hidden="1">
      <c r="A29" s="76" t="s">
        <v>63</v>
      </c>
      <c r="B29" s="64" t="s">
        <v>64</v>
      </c>
      <c r="C29" s="77" t="s">
        <v>23</v>
      </c>
      <c r="D29" s="78" t="s">
        <v>47</v>
      </c>
      <c r="E29" s="78" t="s">
        <v>57</v>
      </c>
      <c r="F29" s="78" t="s">
        <v>35</v>
      </c>
      <c r="G29" s="78" t="s">
        <v>65</v>
      </c>
      <c r="H29" s="79">
        <f>SUM(H30:H33)</f>
        <v>2298.9</v>
      </c>
      <c r="I29" s="80">
        <f>SUM(I30:I33)</f>
        <v>545</v>
      </c>
      <c r="J29" s="80">
        <f>SUM(J30:J33)</f>
        <v>575</v>
      </c>
      <c r="K29" s="80">
        <f>SUM(K30:K33)</f>
        <v>535</v>
      </c>
      <c r="L29" s="80">
        <f>SUM(L30:L33)</f>
        <v>665.7</v>
      </c>
      <c r="M29" s="46"/>
      <c r="N29" s="47">
        <f t="shared" si="0"/>
        <v>-2298.9</v>
      </c>
      <c r="O29" s="48"/>
    </row>
    <row r="30" spans="1:15" s="27" customFormat="1" ht="18.75" hidden="1">
      <c r="A30" s="81" t="s">
        <v>66</v>
      </c>
      <c r="B30" s="82" t="s">
        <v>67</v>
      </c>
      <c r="C30" s="83" t="s">
        <v>23</v>
      </c>
      <c r="D30" s="84" t="s">
        <v>47</v>
      </c>
      <c r="E30" s="84" t="s">
        <v>57</v>
      </c>
      <c r="F30" s="84" t="s">
        <v>35</v>
      </c>
      <c r="G30" s="84" t="s">
        <v>68</v>
      </c>
      <c r="H30" s="85">
        <v>268.6</v>
      </c>
      <c r="I30" s="86">
        <v>55</v>
      </c>
      <c r="J30" s="86">
        <v>55</v>
      </c>
      <c r="K30" s="86">
        <v>55</v>
      </c>
      <c r="L30" s="86">
        <v>55.7</v>
      </c>
      <c r="M30" s="46"/>
      <c r="N30" s="47">
        <f t="shared" si="0"/>
        <v>-268.6</v>
      </c>
      <c r="O30" s="48"/>
    </row>
    <row r="31" spans="1:15" s="27" customFormat="1" ht="18.75" hidden="1">
      <c r="A31" s="81" t="s">
        <v>69</v>
      </c>
      <c r="B31" s="82" t="s">
        <v>70</v>
      </c>
      <c r="C31" s="83" t="s">
        <v>23</v>
      </c>
      <c r="D31" s="84" t="s">
        <v>47</v>
      </c>
      <c r="E31" s="84" t="s">
        <v>57</v>
      </c>
      <c r="F31" s="84" t="s">
        <v>35</v>
      </c>
      <c r="G31" s="84" t="s">
        <v>71</v>
      </c>
      <c r="H31" s="85">
        <v>357</v>
      </c>
      <c r="I31" s="86">
        <v>30</v>
      </c>
      <c r="J31" s="86">
        <v>60</v>
      </c>
      <c r="K31" s="86">
        <v>70</v>
      </c>
      <c r="L31" s="86">
        <v>80</v>
      </c>
      <c r="M31" s="46"/>
      <c r="N31" s="47">
        <f t="shared" si="0"/>
        <v>-357</v>
      </c>
      <c r="O31" s="48"/>
    </row>
    <row r="32" spans="1:15" s="27" customFormat="1" ht="18.75" hidden="1">
      <c r="A32" s="81" t="s">
        <v>72</v>
      </c>
      <c r="B32" s="82" t="s">
        <v>73</v>
      </c>
      <c r="C32" s="83" t="s">
        <v>23</v>
      </c>
      <c r="D32" s="84" t="s">
        <v>47</v>
      </c>
      <c r="E32" s="84" t="s">
        <v>57</v>
      </c>
      <c r="F32" s="84" t="s">
        <v>35</v>
      </c>
      <c r="G32" s="84" t="s">
        <v>74</v>
      </c>
      <c r="H32" s="85">
        <v>367</v>
      </c>
      <c r="I32" s="86">
        <v>60</v>
      </c>
      <c r="J32" s="86">
        <v>60</v>
      </c>
      <c r="K32" s="86">
        <v>60</v>
      </c>
      <c r="L32" s="86">
        <v>80</v>
      </c>
      <c r="M32" s="46"/>
      <c r="N32" s="47">
        <f t="shared" si="0"/>
        <v>-367</v>
      </c>
      <c r="O32" s="48"/>
    </row>
    <row r="33" spans="1:15" ht="18.75" hidden="1">
      <c r="A33" s="81" t="s">
        <v>75</v>
      </c>
      <c r="B33" s="82" t="s">
        <v>76</v>
      </c>
      <c r="C33" s="83" t="s">
        <v>23</v>
      </c>
      <c r="D33" s="84" t="s">
        <v>47</v>
      </c>
      <c r="E33" s="84" t="s">
        <v>57</v>
      </c>
      <c r="F33" s="84" t="s">
        <v>35</v>
      </c>
      <c r="G33" s="84" t="s">
        <v>77</v>
      </c>
      <c r="H33" s="85">
        <v>1306.3</v>
      </c>
      <c r="I33" s="86">
        <v>400</v>
      </c>
      <c r="J33" s="86">
        <v>400</v>
      </c>
      <c r="K33" s="86">
        <v>350</v>
      </c>
      <c r="L33" s="86">
        <v>450</v>
      </c>
      <c r="M33" s="46"/>
      <c r="N33" s="47">
        <f t="shared" si="0"/>
        <v>-1306.3</v>
      </c>
      <c r="O33" s="48"/>
    </row>
    <row r="34" spans="1:15" s="88" customFormat="1" ht="18.75" hidden="1">
      <c r="A34" s="76" t="s">
        <v>78</v>
      </c>
      <c r="B34" s="64" t="s">
        <v>79</v>
      </c>
      <c r="C34" s="77" t="s">
        <v>23</v>
      </c>
      <c r="D34" s="78" t="s">
        <v>47</v>
      </c>
      <c r="E34" s="78" t="s">
        <v>57</v>
      </c>
      <c r="F34" s="78" t="s">
        <v>35</v>
      </c>
      <c r="G34" s="78" t="s">
        <v>80</v>
      </c>
      <c r="H34" s="79">
        <v>12.5</v>
      </c>
      <c r="I34" s="89">
        <v>10</v>
      </c>
      <c r="J34" s="89">
        <v>50</v>
      </c>
      <c r="K34" s="89">
        <v>60</v>
      </c>
      <c r="L34" s="89">
        <v>60</v>
      </c>
      <c r="M34" s="46"/>
      <c r="N34" s="47">
        <f t="shared" si="0"/>
        <v>-12.5</v>
      </c>
      <c r="O34" s="48"/>
    </row>
    <row r="35" spans="1:15" s="88" customFormat="1" ht="18.75" hidden="1">
      <c r="A35" s="76" t="s">
        <v>81</v>
      </c>
      <c r="B35" s="64" t="s">
        <v>82</v>
      </c>
      <c r="C35" s="77" t="s">
        <v>23</v>
      </c>
      <c r="D35" s="78" t="s">
        <v>47</v>
      </c>
      <c r="E35" s="78" t="s">
        <v>57</v>
      </c>
      <c r="F35" s="78" t="s">
        <v>35</v>
      </c>
      <c r="G35" s="78" t="s">
        <v>83</v>
      </c>
      <c r="H35" s="79">
        <f>SUM(H36:H37)</f>
        <v>401.2</v>
      </c>
      <c r="I35" s="80">
        <f>SUM(I36:I37)</f>
        <v>30</v>
      </c>
      <c r="J35" s="80">
        <f>SUM(J36:J37)</f>
        <v>80</v>
      </c>
      <c r="K35" s="80">
        <f>SUM(K36:K37)</f>
        <v>130</v>
      </c>
      <c r="L35" s="80">
        <f>SUM(L36:L37)</f>
        <v>90</v>
      </c>
      <c r="M35" s="46"/>
      <c r="N35" s="47">
        <f t="shared" si="0"/>
        <v>-401.2</v>
      </c>
      <c r="O35" s="48"/>
    </row>
    <row r="36" spans="1:15" s="27" customFormat="1" ht="18.75" hidden="1">
      <c r="A36" s="81" t="s">
        <v>84</v>
      </c>
      <c r="B36" s="82" t="s">
        <v>85</v>
      </c>
      <c r="C36" s="83" t="s">
        <v>23</v>
      </c>
      <c r="D36" s="84" t="s">
        <v>47</v>
      </c>
      <c r="E36" s="84" t="s">
        <v>57</v>
      </c>
      <c r="F36" s="84" t="s">
        <v>35</v>
      </c>
      <c r="G36" s="84" t="s">
        <v>86</v>
      </c>
      <c r="H36" s="85">
        <v>70</v>
      </c>
      <c r="I36" s="86">
        <v>0</v>
      </c>
      <c r="J36" s="86">
        <v>0</v>
      </c>
      <c r="K36" s="86">
        <v>30</v>
      </c>
      <c r="L36" s="86">
        <v>0</v>
      </c>
      <c r="M36" s="46"/>
      <c r="N36" s="47">
        <f t="shared" si="0"/>
        <v>-70</v>
      </c>
      <c r="O36" s="48"/>
    </row>
    <row r="37" spans="1:15" s="27" customFormat="1" ht="18.75" hidden="1">
      <c r="A37" s="81" t="s">
        <v>87</v>
      </c>
      <c r="B37" s="82" t="s">
        <v>88</v>
      </c>
      <c r="C37" s="83" t="s">
        <v>23</v>
      </c>
      <c r="D37" s="84" t="s">
        <v>47</v>
      </c>
      <c r="E37" s="84" t="s">
        <v>57</v>
      </c>
      <c r="F37" s="84" t="s">
        <v>35</v>
      </c>
      <c r="G37" s="84" t="s">
        <v>89</v>
      </c>
      <c r="H37" s="85">
        <v>331.2</v>
      </c>
      <c r="I37" s="86">
        <v>30</v>
      </c>
      <c r="J37" s="86">
        <v>80</v>
      </c>
      <c r="K37" s="86">
        <v>100</v>
      </c>
      <c r="L37" s="86">
        <v>90</v>
      </c>
      <c r="M37" s="46"/>
      <c r="N37" s="47">
        <f t="shared" si="0"/>
        <v>-331.2</v>
      </c>
      <c r="O37" s="48"/>
    </row>
    <row r="38" spans="1:15" s="27" customFormat="1" ht="21.75" customHeight="1">
      <c r="A38" s="90" t="s">
        <v>90</v>
      </c>
      <c r="B38" s="91" t="s">
        <v>91</v>
      </c>
      <c r="C38" s="92" t="s">
        <v>23</v>
      </c>
      <c r="D38" s="92" t="s">
        <v>92</v>
      </c>
      <c r="E38" s="93"/>
      <c r="F38" s="93"/>
      <c r="G38" s="93"/>
      <c r="H38" s="94">
        <f>H39+H42</f>
        <v>164.1</v>
      </c>
      <c r="I38" s="75">
        <f aca="true" t="shared" si="3" ref="I38:L40">I39</f>
        <v>15</v>
      </c>
      <c r="J38" s="75">
        <f t="shared" si="3"/>
        <v>15</v>
      </c>
      <c r="K38" s="75">
        <f t="shared" si="3"/>
        <v>15</v>
      </c>
      <c r="L38" s="75">
        <f t="shared" si="3"/>
        <v>15</v>
      </c>
      <c r="M38" s="46">
        <f>'[1] СПР.22'!H39</f>
        <v>164.1</v>
      </c>
      <c r="N38" s="47">
        <f t="shared" si="0"/>
        <v>0</v>
      </c>
      <c r="O38" s="48"/>
    </row>
    <row r="39" spans="1:15" s="27" customFormat="1" ht="97.5" customHeight="1">
      <c r="A39" s="76" t="s">
        <v>93</v>
      </c>
      <c r="B39" s="95" t="s">
        <v>94</v>
      </c>
      <c r="C39" s="96" t="s">
        <v>23</v>
      </c>
      <c r="D39" s="78" t="s">
        <v>92</v>
      </c>
      <c r="E39" s="78" t="s">
        <v>95</v>
      </c>
      <c r="F39" s="78"/>
      <c r="G39" s="78"/>
      <c r="H39" s="79">
        <f>H40</f>
        <v>72</v>
      </c>
      <c r="I39" s="80">
        <f t="shared" si="3"/>
        <v>15</v>
      </c>
      <c r="J39" s="80">
        <f t="shared" si="3"/>
        <v>15</v>
      </c>
      <c r="K39" s="80">
        <f t="shared" si="3"/>
        <v>15</v>
      </c>
      <c r="L39" s="80">
        <f t="shared" si="3"/>
        <v>15</v>
      </c>
      <c r="M39" s="46">
        <v>72</v>
      </c>
      <c r="N39" s="47">
        <f t="shared" si="0"/>
        <v>0</v>
      </c>
      <c r="O39" s="48"/>
    </row>
    <row r="40" spans="1:15" s="27" customFormat="1" ht="23.25" customHeight="1">
      <c r="A40" s="76" t="s">
        <v>96</v>
      </c>
      <c r="B40" s="95" t="s">
        <v>79</v>
      </c>
      <c r="C40" s="96" t="s">
        <v>23</v>
      </c>
      <c r="D40" s="78" t="s">
        <v>92</v>
      </c>
      <c r="E40" s="78" t="s">
        <v>95</v>
      </c>
      <c r="F40" s="78" t="s">
        <v>97</v>
      </c>
      <c r="G40" s="78"/>
      <c r="H40" s="79">
        <v>72</v>
      </c>
      <c r="I40" s="80">
        <f t="shared" si="3"/>
        <v>15</v>
      </c>
      <c r="J40" s="80">
        <f t="shared" si="3"/>
        <v>15</v>
      </c>
      <c r="K40" s="80">
        <f t="shared" si="3"/>
        <v>15</v>
      </c>
      <c r="L40" s="80">
        <f t="shared" si="3"/>
        <v>15</v>
      </c>
      <c r="M40" s="46">
        <f>'[1] СПР.22'!H40</f>
        <v>72</v>
      </c>
      <c r="N40" s="47">
        <f t="shared" si="0"/>
        <v>0</v>
      </c>
      <c r="O40" s="48"/>
    </row>
    <row r="41" spans="1:15" s="27" customFormat="1" ht="17.25" customHeight="1" hidden="1">
      <c r="A41" s="76" t="s">
        <v>98</v>
      </c>
      <c r="B41" s="95" t="s">
        <v>79</v>
      </c>
      <c r="C41" s="96" t="s">
        <v>23</v>
      </c>
      <c r="D41" s="78" t="s">
        <v>99</v>
      </c>
      <c r="E41" s="78" t="s">
        <v>95</v>
      </c>
      <c r="F41" s="78" t="s">
        <v>97</v>
      </c>
      <c r="G41" s="78" t="s">
        <v>80</v>
      </c>
      <c r="H41" s="79">
        <v>72</v>
      </c>
      <c r="I41" s="80">
        <v>15</v>
      </c>
      <c r="J41" s="80">
        <v>15</v>
      </c>
      <c r="K41" s="80">
        <v>15</v>
      </c>
      <c r="L41" s="80">
        <v>15</v>
      </c>
      <c r="M41" s="46"/>
      <c r="N41" s="47">
        <f t="shared" si="0"/>
        <v>-72</v>
      </c>
      <c r="O41" s="48"/>
    </row>
    <row r="42" spans="1:15" s="27" customFormat="1" ht="103.5" customHeight="1">
      <c r="A42" s="97" t="s">
        <v>100</v>
      </c>
      <c r="B42" s="98" t="s">
        <v>101</v>
      </c>
      <c r="C42" s="99" t="s">
        <v>23</v>
      </c>
      <c r="D42" s="100" t="s">
        <v>92</v>
      </c>
      <c r="E42" s="100" t="s">
        <v>102</v>
      </c>
      <c r="F42" s="100"/>
      <c r="G42" s="100"/>
      <c r="H42" s="101">
        <f>H43</f>
        <v>92.1</v>
      </c>
      <c r="I42" s="80"/>
      <c r="J42" s="80"/>
      <c r="K42" s="80"/>
      <c r="L42" s="80"/>
      <c r="M42" s="46">
        <v>92.1</v>
      </c>
      <c r="N42" s="47">
        <f t="shared" si="0"/>
        <v>0</v>
      </c>
      <c r="O42" s="48"/>
    </row>
    <row r="43" spans="1:15" s="27" customFormat="1" ht="42.75" customHeight="1">
      <c r="A43" s="76" t="s">
        <v>103</v>
      </c>
      <c r="B43" s="102" t="s">
        <v>34</v>
      </c>
      <c r="C43" s="96" t="s">
        <v>23</v>
      </c>
      <c r="D43" s="78" t="s">
        <v>92</v>
      </c>
      <c r="E43" s="78" t="s">
        <v>102</v>
      </c>
      <c r="F43" s="78" t="s">
        <v>35</v>
      </c>
      <c r="G43" s="78"/>
      <c r="H43" s="79">
        <v>92.1</v>
      </c>
      <c r="I43" s="80"/>
      <c r="J43" s="80"/>
      <c r="K43" s="80"/>
      <c r="L43" s="80"/>
      <c r="M43" s="46">
        <f>'[1] СПР.22'!H44</f>
        <v>92.1</v>
      </c>
      <c r="N43" s="47">
        <f t="shared" si="0"/>
        <v>0</v>
      </c>
      <c r="O43" s="48"/>
    </row>
    <row r="44" spans="1:15" s="27" customFormat="1" ht="17.25" customHeight="1" hidden="1">
      <c r="A44" s="76" t="s">
        <v>104</v>
      </c>
      <c r="B44" s="64" t="s">
        <v>64</v>
      </c>
      <c r="C44" s="96" t="s">
        <v>23</v>
      </c>
      <c r="D44" s="78" t="s">
        <v>99</v>
      </c>
      <c r="E44" s="78" t="s">
        <v>102</v>
      </c>
      <c r="F44" s="78" t="s">
        <v>35</v>
      </c>
      <c r="G44" s="78" t="s">
        <v>65</v>
      </c>
      <c r="H44" s="79">
        <f>H45+H46</f>
        <v>100</v>
      </c>
      <c r="I44" s="80"/>
      <c r="J44" s="80"/>
      <c r="K44" s="80"/>
      <c r="L44" s="80"/>
      <c r="M44" s="46"/>
      <c r="N44" s="47">
        <f t="shared" si="0"/>
        <v>-100</v>
      </c>
      <c r="O44" s="48"/>
    </row>
    <row r="45" spans="1:15" s="27" customFormat="1" ht="17.25" customHeight="1" hidden="1">
      <c r="A45" s="81" t="s">
        <v>105</v>
      </c>
      <c r="B45" s="82" t="s">
        <v>106</v>
      </c>
      <c r="C45" s="96" t="s">
        <v>23</v>
      </c>
      <c r="D45" s="84" t="s">
        <v>99</v>
      </c>
      <c r="E45" s="84" t="s">
        <v>102</v>
      </c>
      <c r="F45" s="84" t="s">
        <v>35</v>
      </c>
      <c r="G45" s="84" t="s">
        <v>107</v>
      </c>
      <c r="H45" s="85">
        <v>20</v>
      </c>
      <c r="I45" s="80"/>
      <c r="J45" s="80"/>
      <c r="K45" s="80"/>
      <c r="L45" s="80"/>
      <c r="M45" s="46"/>
      <c r="N45" s="47">
        <f t="shared" si="0"/>
        <v>-20</v>
      </c>
      <c r="O45" s="48"/>
    </row>
    <row r="46" spans="1:15" s="27" customFormat="1" ht="17.25" customHeight="1" hidden="1">
      <c r="A46" s="81" t="s">
        <v>108</v>
      </c>
      <c r="B46" s="82" t="s">
        <v>76</v>
      </c>
      <c r="C46" s="103" t="s">
        <v>23</v>
      </c>
      <c r="D46" s="84" t="s">
        <v>99</v>
      </c>
      <c r="E46" s="84" t="s">
        <v>102</v>
      </c>
      <c r="F46" s="84" t="s">
        <v>35</v>
      </c>
      <c r="G46" s="84" t="s">
        <v>77</v>
      </c>
      <c r="H46" s="85">
        <v>80</v>
      </c>
      <c r="I46" s="80"/>
      <c r="J46" s="80"/>
      <c r="K46" s="80"/>
      <c r="L46" s="80"/>
      <c r="M46" s="46"/>
      <c r="N46" s="47">
        <f t="shared" si="0"/>
        <v>-80</v>
      </c>
      <c r="O46" s="48"/>
    </row>
    <row r="47" spans="1:15" s="27" customFormat="1" ht="18" customHeight="1" hidden="1">
      <c r="A47" s="76" t="s">
        <v>109</v>
      </c>
      <c r="B47" s="64" t="s">
        <v>79</v>
      </c>
      <c r="C47" s="77" t="s">
        <v>23</v>
      </c>
      <c r="D47" s="78" t="s">
        <v>99</v>
      </c>
      <c r="E47" s="78" t="s">
        <v>102</v>
      </c>
      <c r="F47" s="78" t="s">
        <v>35</v>
      </c>
      <c r="G47" s="78" t="s">
        <v>80</v>
      </c>
      <c r="H47" s="79">
        <v>198</v>
      </c>
      <c r="I47" s="80"/>
      <c r="J47" s="80"/>
      <c r="K47" s="80"/>
      <c r="L47" s="80"/>
      <c r="M47" s="46"/>
      <c r="N47" s="47">
        <f t="shared" si="0"/>
        <v>-198</v>
      </c>
      <c r="O47" s="48"/>
    </row>
    <row r="48" spans="1:15" s="49" customFormat="1" ht="57.75" customHeight="1">
      <c r="A48" s="104" t="s">
        <v>110</v>
      </c>
      <c r="B48" s="105" t="s">
        <v>111</v>
      </c>
      <c r="C48" s="106">
        <v>903</v>
      </c>
      <c r="D48" s="107"/>
      <c r="E48" s="107"/>
      <c r="F48" s="107"/>
      <c r="G48" s="107"/>
      <c r="H48" s="108">
        <f>H49+H103+H112+H151+H176+H187+H203+H125</f>
        <v>36561.5</v>
      </c>
      <c r="I48" s="109" t="e">
        <f>I49+I103+I112+I151+I163+I187</f>
        <v>#REF!</v>
      </c>
      <c r="J48" s="109" t="e">
        <f>J49+J103+J112+J151+J163+J187</f>
        <v>#REF!</v>
      </c>
      <c r="K48" s="109" t="e">
        <f>K49+K103+K112+K151+K163+K187</f>
        <v>#REF!</v>
      </c>
      <c r="L48" s="109" t="e">
        <f>L49+L103+L112+L151+L163+L187</f>
        <v>#REF!</v>
      </c>
      <c r="M48" s="46">
        <f>'[1] СПР.22'!H49</f>
        <v>36561.5</v>
      </c>
      <c r="N48" s="47">
        <f t="shared" si="0"/>
        <v>0</v>
      </c>
      <c r="O48" s="48"/>
    </row>
    <row r="49" spans="1:15" s="49" customFormat="1" ht="17.25" customHeight="1">
      <c r="A49" s="50" t="s">
        <v>25</v>
      </c>
      <c r="B49" s="51" t="s">
        <v>26</v>
      </c>
      <c r="C49" s="50" t="s">
        <v>112</v>
      </c>
      <c r="D49" s="50" t="s">
        <v>24</v>
      </c>
      <c r="E49" s="50"/>
      <c r="F49" s="50"/>
      <c r="G49" s="50"/>
      <c r="H49" s="52">
        <f>H50+H86+H90</f>
        <v>13144.1</v>
      </c>
      <c r="I49" s="53" t="e">
        <f>I50+I86+I90</f>
        <v>#REF!</v>
      </c>
      <c r="J49" s="53" t="e">
        <f>J50+J86+J90</f>
        <v>#REF!</v>
      </c>
      <c r="K49" s="53" t="e">
        <f>K50+K86+K90</f>
        <v>#REF!</v>
      </c>
      <c r="L49" s="53" t="e">
        <f>L50+L86+L90</f>
        <v>#REF!</v>
      </c>
      <c r="M49" s="46">
        <f>'[1] СПР.22'!H50</f>
        <v>13144.1</v>
      </c>
      <c r="N49" s="47">
        <f t="shared" si="0"/>
        <v>0</v>
      </c>
      <c r="O49" s="48"/>
    </row>
    <row r="50" spans="1:15" s="58" customFormat="1" ht="83.25" customHeight="1">
      <c r="A50" s="74" t="s">
        <v>27</v>
      </c>
      <c r="B50" s="110" t="s">
        <v>113</v>
      </c>
      <c r="C50" s="74" t="s">
        <v>112</v>
      </c>
      <c r="D50" s="74" t="s">
        <v>114</v>
      </c>
      <c r="E50" s="74"/>
      <c r="F50" s="74"/>
      <c r="G50" s="74"/>
      <c r="H50" s="56">
        <f>H51+H56+H80</f>
        <v>12354.1</v>
      </c>
      <c r="I50" s="111" t="e">
        <f>I51</f>
        <v>#REF!</v>
      </c>
      <c r="J50" s="111" t="e">
        <f>J51</f>
        <v>#REF!</v>
      </c>
      <c r="K50" s="111" t="e">
        <f>K51</f>
        <v>#REF!</v>
      </c>
      <c r="L50" s="111" t="e">
        <f>L51</f>
        <v>#REF!</v>
      </c>
      <c r="M50" s="46">
        <f>'[1] СПР.22'!H51</f>
        <v>12354.1</v>
      </c>
      <c r="N50" s="47">
        <f t="shared" si="0"/>
        <v>0</v>
      </c>
      <c r="O50" s="48"/>
    </row>
    <row r="51" spans="1:15" s="114" customFormat="1" ht="87.75" customHeight="1">
      <c r="A51" s="76" t="s">
        <v>115</v>
      </c>
      <c r="B51" s="102" t="s">
        <v>116</v>
      </c>
      <c r="C51" s="78" t="s">
        <v>112</v>
      </c>
      <c r="D51" s="78" t="s">
        <v>114</v>
      </c>
      <c r="E51" s="78" t="s">
        <v>117</v>
      </c>
      <c r="F51" s="78"/>
      <c r="G51" s="78"/>
      <c r="H51" s="112">
        <f>H52</f>
        <v>914.6</v>
      </c>
      <c r="I51" s="113" t="e">
        <f>I52+I56</f>
        <v>#REF!</v>
      </c>
      <c r="J51" s="113" t="e">
        <f>J52+J56</f>
        <v>#REF!</v>
      </c>
      <c r="K51" s="113" t="e">
        <f>K52+K56</f>
        <v>#REF!</v>
      </c>
      <c r="L51" s="113" t="e">
        <f>L52+L56</f>
        <v>#REF!</v>
      </c>
      <c r="M51" s="46">
        <f>'[1]Роспись спр.15'!H52</f>
        <v>914.6</v>
      </c>
      <c r="N51" s="47">
        <f t="shared" si="0"/>
        <v>0</v>
      </c>
      <c r="O51" s="48"/>
    </row>
    <row r="52" spans="1:15" s="118" customFormat="1" ht="37.5">
      <c r="A52" s="115" t="s">
        <v>33</v>
      </c>
      <c r="B52" s="64" t="s">
        <v>34</v>
      </c>
      <c r="C52" s="77" t="s">
        <v>112</v>
      </c>
      <c r="D52" s="77" t="s">
        <v>114</v>
      </c>
      <c r="E52" s="77" t="s">
        <v>117</v>
      </c>
      <c r="F52" s="77" t="s">
        <v>35</v>
      </c>
      <c r="G52" s="77"/>
      <c r="H52" s="116">
        <v>914.6</v>
      </c>
      <c r="I52" s="117">
        <f>I53</f>
        <v>197</v>
      </c>
      <c r="J52" s="117">
        <f>J53</f>
        <v>197</v>
      </c>
      <c r="K52" s="117">
        <f>K53</f>
        <v>197</v>
      </c>
      <c r="L52" s="117">
        <f>L53</f>
        <v>200</v>
      </c>
      <c r="M52" s="46">
        <f>'[1]Роспись спр.15'!H53</f>
        <v>914.6</v>
      </c>
      <c r="N52" s="47">
        <f t="shared" si="0"/>
        <v>0</v>
      </c>
      <c r="O52" s="48"/>
    </row>
    <row r="53" spans="1:15" s="119" customFormat="1" ht="33" customHeight="1" hidden="1">
      <c r="A53" s="115" t="s">
        <v>118</v>
      </c>
      <c r="B53" s="64" t="s">
        <v>37</v>
      </c>
      <c r="C53" s="78" t="s">
        <v>112</v>
      </c>
      <c r="D53" s="77" t="s">
        <v>114</v>
      </c>
      <c r="E53" s="77" t="s">
        <v>117</v>
      </c>
      <c r="F53" s="77" t="s">
        <v>35</v>
      </c>
      <c r="G53" s="77" t="s">
        <v>38</v>
      </c>
      <c r="H53" s="116">
        <f>SUM(H54:H55)</f>
        <v>873.8</v>
      </c>
      <c r="I53" s="117">
        <f>SUM(I54:I55)</f>
        <v>197</v>
      </c>
      <c r="J53" s="117">
        <f>SUM(J54:J55)</f>
        <v>197</v>
      </c>
      <c r="K53" s="117">
        <f>SUM(K54:K55)</f>
        <v>197</v>
      </c>
      <c r="L53" s="117">
        <f>SUM(L54:L55)</f>
        <v>200</v>
      </c>
      <c r="M53" s="46"/>
      <c r="N53" s="47">
        <f t="shared" si="0"/>
        <v>-873.8</v>
      </c>
      <c r="O53" s="48"/>
    </row>
    <row r="54" spans="1:15" s="5" customFormat="1" ht="18.75" hidden="1">
      <c r="A54" s="120" t="s">
        <v>119</v>
      </c>
      <c r="B54" s="67" t="s">
        <v>40</v>
      </c>
      <c r="C54" s="83" t="s">
        <v>112</v>
      </c>
      <c r="D54" s="121" t="s">
        <v>114</v>
      </c>
      <c r="E54" s="83" t="s">
        <v>117</v>
      </c>
      <c r="F54" s="121" t="s">
        <v>35</v>
      </c>
      <c r="G54" s="83" t="s">
        <v>41</v>
      </c>
      <c r="H54" s="122">
        <v>692.4</v>
      </c>
      <c r="I54" s="70">
        <v>156</v>
      </c>
      <c r="J54" s="70">
        <v>156</v>
      </c>
      <c r="K54" s="70">
        <v>156</v>
      </c>
      <c r="L54" s="71">
        <v>159</v>
      </c>
      <c r="M54" s="46"/>
      <c r="N54" s="47">
        <f t="shared" si="0"/>
        <v>-692.4</v>
      </c>
      <c r="O54" s="48"/>
    </row>
    <row r="55" spans="1:15" ht="18.75" customHeight="1" hidden="1">
      <c r="A55" s="120" t="s">
        <v>120</v>
      </c>
      <c r="B55" s="67" t="s">
        <v>43</v>
      </c>
      <c r="C55" s="84" t="s">
        <v>112</v>
      </c>
      <c r="D55" s="83" t="s">
        <v>114</v>
      </c>
      <c r="E55" s="83" t="s">
        <v>117</v>
      </c>
      <c r="F55" s="83" t="s">
        <v>35</v>
      </c>
      <c r="G55" s="83" t="s">
        <v>44</v>
      </c>
      <c r="H55" s="122">
        <v>181.4</v>
      </c>
      <c r="I55" s="70">
        <v>41</v>
      </c>
      <c r="J55" s="70">
        <v>41</v>
      </c>
      <c r="K55" s="70">
        <v>41</v>
      </c>
      <c r="L55" s="71">
        <v>41</v>
      </c>
      <c r="M55" s="46"/>
      <c r="N55" s="47">
        <f t="shared" si="0"/>
        <v>-181.4</v>
      </c>
      <c r="O55" s="48"/>
    </row>
    <row r="56" spans="1:15" s="27" customFormat="1" ht="58.5" customHeight="1">
      <c r="A56" s="76" t="s">
        <v>121</v>
      </c>
      <c r="B56" s="123" t="s">
        <v>122</v>
      </c>
      <c r="C56" s="77" t="s">
        <v>112</v>
      </c>
      <c r="D56" s="78" t="s">
        <v>114</v>
      </c>
      <c r="E56" s="78" t="s">
        <v>123</v>
      </c>
      <c r="F56" s="78"/>
      <c r="G56" s="78"/>
      <c r="H56" s="79">
        <f>H57</f>
        <v>11401.3</v>
      </c>
      <c r="I56" s="80" t="e">
        <f>I57+#REF!</f>
        <v>#REF!</v>
      </c>
      <c r="J56" s="80" t="e">
        <f>J57+#REF!</f>
        <v>#REF!</v>
      </c>
      <c r="K56" s="80" t="e">
        <f>K57+#REF!</f>
        <v>#REF!</v>
      </c>
      <c r="L56" s="80" t="e">
        <f>L57+#REF!</f>
        <v>#REF!</v>
      </c>
      <c r="M56" s="46">
        <f>M57</f>
        <v>11401.3</v>
      </c>
      <c r="N56" s="47">
        <f t="shared" si="0"/>
        <v>0</v>
      </c>
      <c r="O56" s="48"/>
    </row>
    <row r="57" spans="1:15" s="27" customFormat="1" ht="39.75" customHeight="1">
      <c r="A57" s="76" t="s">
        <v>124</v>
      </c>
      <c r="B57" s="64" t="s">
        <v>34</v>
      </c>
      <c r="C57" s="77" t="s">
        <v>112</v>
      </c>
      <c r="D57" s="77" t="s">
        <v>114</v>
      </c>
      <c r="E57" s="78" t="s">
        <v>123</v>
      </c>
      <c r="F57" s="78" t="s">
        <v>35</v>
      </c>
      <c r="G57" s="78"/>
      <c r="H57" s="79">
        <v>11401.3</v>
      </c>
      <c r="I57" s="80">
        <f>I58+I62+I67+I68</f>
        <v>1767</v>
      </c>
      <c r="J57" s="80">
        <f>J58+J62+J67+J68</f>
        <v>1798</v>
      </c>
      <c r="K57" s="80">
        <f>K58+K62+K67+K68</f>
        <v>1776.8</v>
      </c>
      <c r="L57" s="80">
        <f>L58+L62+L67+L68</f>
        <v>1817.3</v>
      </c>
      <c r="M57" s="46">
        <f>'[1] СПР.22'!H63+'[1] СПР.22'!H58</f>
        <v>11401.3</v>
      </c>
      <c r="N57" s="47">
        <f t="shared" si="0"/>
        <v>0</v>
      </c>
      <c r="O57" s="48"/>
    </row>
    <row r="58" spans="1:15" s="114" customFormat="1" ht="37.5" hidden="1">
      <c r="A58" s="76" t="s">
        <v>125</v>
      </c>
      <c r="B58" s="64" t="s">
        <v>37</v>
      </c>
      <c r="C58" s="78" t="s">
        <v>112</v>
      </c>
      <c r="D58" s="78" t="s">
        <v>114</v>
      </c>
      <c r="E58" s="78" t="s">
        <v>126</v>
      </c>
      <c r="F58" s="78" t="s">
        <v>35</v>
      </c>
      <c r="G58" s="78" t="s">
        <v>38</v>
      </c>
      <c r="H58" s="79">
        <f>SUM(H59:H61)</f>
        <v>8418.800000000001</v>
      </c>
      <c r="I58" s="80">
        <f>SUM(I59:I60)</f>
        <v>1552</v>
      </c>
      <c r="J58" s="80">
        <f>SUM(J59:J60)</f>
        <v>1552</v>
      </c>
      <c r="K58" s="80">
        <f>SUM(K59:K60)</f>
        <v>1565.8</v>
      </c>
      <c r="L58" s="80">
        <f>SUM(L59:L60)</f>
        <v>1579.3</v>
      </c>
      <c r="M58" s="46"/>
      <c r="N58" s="47">
        <f t="shared" si="0"/>
        <v>-8418.800000000001</v>
      </c>
      <c r="O58" s="48"/>
    </row>
    <row r="59" spans="1:15" ht="18.75" hidden="1">
      <c r="A59" s="81" t="s">
        <v>127</v>
      </c>
      <c r="B59" s="67" t="s">
        <v>40</v>
      </c>
      <c r="C59" s="83" t="s">
        <v>112</v>
      </c>
      <c r="D59" s="84" t="s">
        <v>114</v>
      </c>
      <c r="E59" s="84" t="s">
        <v>126</v>
      </c>
      <c r="F59" s="84" t="s">
        <v>35</v>
      </c>
      <c r="G59" s="84" t="s">
        <v>41</v>
      </c>
      <c r="H59" s="85">
        <f>6070.7+600</f>
        <v>6670.7</v>
      </c>
      <c r="I59" s="124">
        <v>1230</v>
      </c>
      <c r="J59" s="124">
        <v>1230</v>
      </c>
      <c r="K59" s="124">
        <v>1240.8</v>
      </c>
      <c r="L59" s="124">
        <v>1251</v>
      </c>
      <c r="M59" s="46"/>
      <c r="N59" s="47">
        <f t="shared" si="0"/>
        <v>-6670.7</v>
      </c>
      <c r="O59" s="48"/>
    </row>
    <row r="60" spans="1:15" ht="18.75" hidden="1">
      <c r="A60" s="81" t="s">
        <v>128</v>
      </c>
      <c r="B60" s="67" t="s">
        <v>43</v>
      </c>
      <c r="C60" s="84" t="s">
        <v>112</v>
      </c>
      <c r="D60" s="84" t="s">
        <v>114</v>
      </c>
      <c r="E60" s="84" t="s">
        <v>126</v>
      </c>
      <c r="F60" s="84" t="s">
        <v>35</v>
      </c>
      <c r="G60" s="84">
        <v>213</v>
      </c>
      <c r="H60" s="85">
        <f>1590.5+157</f>
        <v>1747.5</v>
      </c>
      <c r="I60" s="86">
        <v>322</v>
      </c>
      <c r="J60" s="86">
        <v>322</v>
      </c>
      <c r="K60" s="86">
        <v>325</v>
      </c>
      <c r="L60" s="86">
        <v>328.3</v>
      </c>
      <c r="M60" s="46"/>
      <c r="N60" s="47">
        <f t="shared" si="0"/>
        <v>-1747.5</v>
      </c>
      <c r="O60" s="48"/>
    </row>
    <row r="61" spans="1:15" ht="18.75" hidden="1">
      <c r="A61" s="81" t="s">
        <v>129</v>
      </c>
      <c r="B61" s="82" t="s">
        <v>130</v>
      </c>
      <c r="C61" s="83" t="s">
        <v>112</v>
      </c>
      <c r="D61" s="84" t="s">
        <v>114</v>
      </c>
      <c r="E61" s="84" t="s">
        <v>126</v>
      </c>
      <c r="F61" s="84" t="s">
        <v>35</v>
      </c>
      <c r="G61" s="84" t="s">
        <v>54</v>
      </c>
      <c r="H61" s="85">
        <v>0.6</v>
      </c>
      <c r="I61" s="86"/>
      <c r="J61" s="86"/>
      <c r="K61" s="86"/>
      <c r="L61" s="86"/>
      <c r="M61" s="46"/>
      <c r="N61" s="47">
        <f t="shared" si="0"/>
        <v>-0.6</v>
      </c>
      <c r="O61" s="48"/>
    </row>
    <row r="62" spans="1:15" s="88" customFormat="1" ht="18.75" hidden="1">
      <c r="A62" s="76" t="s">
        <v>131</v>
      </c>
      <c r="B62" s="64" t="s">
        <v>64</v>
      </c>
      <c r="C62" s="77" t="s">
        <v>112</v>
      </c>
      <c r="D62" s="78" t="s">
        <v>114</v>
      </c>
      <c r="E62" s="78" t="s">
        <v>132</v>
      </c>
      <c r="F62" s="78" t="s">
        <v>35</v>
      </c>
      <c r="G62" s="78" t="s">
        <v>65</v>
      </c>
      <c r="H62" s="79">
        <f>SUM(H63:H66)</f>
        <v>1130.3999999999999</v>
      </c>
      <c r="I62" s="80">
        <f>SUM(I63:I66)</f>
        <v>203</v>
      </c>
      <c r="J62" s="80">
        <f>SUM(J63:J66)</f>
        <v>186</v>
      </c>
      <c r="K62" s="80">
        <f>SUM(K63:K66)</f>
        <v>187</v>
      </c>
      <c r="L62" s="80">
        <f>SUM(L63:L66)</f>
        <v>199</v>
      </c>
      <c r="M62" s="46"/>
      <c r="N62" s="47">
        <f t="shared" si="0"/>
        <v>-1130.3999999999999</v>
      </c>
      <c r="O62" s="48"/>
    </row>
    <row r="63" spans="1:15" s="27" customFormat="1" ht="18.75" hidden="1">
      <c r="A63" s="81" t="s">
        <v>133</v>
      </c>
      <c r="B63" s="82" t="s">
        <v>67</v>
      </c>
      <c r="C63" s="84" t="s">
        <v>112</v>
      </c>
      <c r="D63" s="84" t="s">
        <v>114</v>
      </c>
      <c r="E63" s="84" t="s">
        <v>132</v>
      </c>
      <c r="F63" s="84" t="s">
        <v>35</v>
      </c>
      <c r="G63" s="84" t="s">
        <v>68</v>
      </c>
      <c r="H63" s="85">
        <v>28.2</v>
      </c>
      <c r="I63" s="86">
        <v>2</v>
      </c>
      <c r="J63" s="86">
        <v>2</v>
      </c>
      <c r="K63" s="86">
        <v>3</v>
      </c>
      <c r="L63" s="86">
        <v>3</v>
      </c>
      <c r="M63" s="46"/>
      <c r="N63" s="47">
        <f t="shared" si="0"/>
        <v>-28.2</v>
      </c>
      <c r="O63" s="48"/>
    </row>
    <row r="64" spans="1:15" ht="18.75" hidden="1">
      <c r="A64" s="81" t="s">
        <v>134</v>
      </c>
      <c r="B64" s="82" t="s">
        <v>106</v>
      </c>
      <c r="C64" s="83" t="s">
        <v>112</v>
      </c>
      <c r="D64" s="84" t="s">
        <v>114</v>
      </c>
      <c r="E64" s="84" t="s">
        <v>132</v>
      </c>
      <c r="F64" s="84" t="s">
        <v>35</v>
      </c>
      <c r="G64" s="84" t="s">
        <v>107</v>
      </c>
      <c r="H64" s="85">
        <v>6.6</v>
      </c>
      <c r="I64" s="86">
        <v>1</v>
      </c>
      <c r="J64" s="86">
        <v>1</v>
      </c>
      <c r="K64" s="86">
        <v>1</v>
      </c>
      <c r="L64" s="86">
        <v>2</v>
      </c>
      <c r="M64" s="46"/>
      <c r="N64" s="47">
        <f t="shared" si="0"/>
        <v>-6.6</v>
      </c>
      <c r="O64" s="48"/>
    </row>
    <row r="65" spans="1:15" ht="18.75" hidden="1">
      <c r="A65" s="81" t="s">
        <v>135</v>
      </c>
      <c r="B65" s="82" t="s">
        <v>73</v>
      </c>
      <c r="C65" s="83" t="s">
        <v>112</v>
      </c>
      <c r="D65" s="84" t="s">
        <v>114</v>
      </c>
      <c r="E65" s="84" t="s">
        <v>132</v>
      </c>
      <c r="F65" s="84" t="s">
        <v>35</v>
      </c>
      <c r="G65" s="84" t="s">
        <v>74</v>
      </c>
      <c r="H65" s="85">
        <v>10.8</v>
      </c>
      <c r="I65" s="86">
        <f>10-10</f>
        <v>0</v>
      </c>
      <c r="J65" s="86">
        <v>3</v>
      </c>
      <c r="K65" s="86">
        <v>3</v>
      </c>
      <c r="L65" s="86">
        <v>4</v>
      </c>
      <c r="M65" s="46"/>
      <c r="N65" s="47">
        <f t="shared" si="0"/>
        <v>-10.8</v>
      </c>
      <c r="O65" s="48"/>
    </row>
    <row r="66" spans="1:15" ht="18.75" hidden="1">
      <c r="A66" s="81" t="s">
        <v>136</v>
      </c>
      <c r="B66" s="82" t="s">
        <v>76</v>
      </c>
      <c r="C66" s="84" t="s">
        <v>112</v>
      </c>
      <c r="D66" s="84" t="s">
        <v>114</v>
      </c>
      <c r="E66" s="84" t="s">
        <v>132</v>
      </c>
      <c r="F66" s="84" t="s">
        <v>35</v>
      </c>
      <c r="G66" s="84" t="s">
        <v>77</v>
      </c>
      <c r="H66" s="85">
        <v>1084.8</v>
      </c>
      <c r="I66" s="86">
        <v>200</v>
      </c>
      <c r="J66" s="86">
        <v>180</v>
      </c>
      <c r="K66" s="86">
        <v>180</v>
      </c>
      <c r="L66" s="86">
        <v>190</v>
      </c>
      <c r="M66" s="46"/>
      <c r="N66" s="47">
        <f t="shared" si="0"/>
        <v>-1084.8</v>
      </c>
      <c r="O66" s="48"/>
    </row>
    <row r="67" spans="1:15" s="88" customFormat="1" ht="18.75" hidden="1">
      <c r="A67" s="76" t="s">
        <v>137</v>
      </c>
      <c r="B67" s="64" t="s">
        <v>79</v>
      </c>
      <c r="C67" s="77" t="s">
        <v>112</v>
      </c>
      <c r="D67" s="78" t="s">
        <v>114</v>
      </c>
      <c r="E67" s="78" t="s">
        <v>132</v>
      </c>
      <c r="F67" s="78" t="s">
        <v>35</v>
      </c>
      <c r="G67" s="78" t="s">
        <v>80</v>
      </c>
      <c r="H67" s="79">
        <v>24.9</v>
      </c>
      <c r="I67" s="89">
        <v>2</v>
      </c>
      <c r="J67" s="125">
        <v>5</v>
      </c>
      <c r="K67" s="89">
        <v>4</v>
      </c>
      <c r="L67" s="125">
        <v>14</v>
      </c>
      <c r="M67" s="46"/>
      <c r="N67" s="47">
        <f t="shared" si="0"/>
        <v>-24.9</v>
      </c>
      <c r="O67" s="48"/>
    </row>
    <row r="68" spans="1:15" s="88" customFormat="1" ht="18.75" customHeight="1" hidden="1">
      <c r="A68" s="76" t="s">
        <v>138</v>
      </c>
      <c r="B68" s="64" t="s">
        <v>82</v>
      </c>
      <c r="C68" s="78" t="s">
        <v>112</v>
      </c>
      <c r="D68" s="78" t="s">
        <v>114</v>
      </c>
      <c r="E68" s="78" t="s">
        <v>132</v>
      </c>
      <c r="F68" s="78" t="s">
        <v>35</v>
      </c>
      <c r="G68" s="78" t="s">
        <v>83</v>
      </c>
      <c r="H68" s="79">
        <f>H69+H70</f>
        <v>183</v>
      </c>
      <c r="I68" s="113">
        <f>SUM(I69:I70)</f>
        <v>10</v>
      </c>
      <c r="J68" s="113">
        <f>SUM(J69:J70)</f>
        <v>55</v>
      </c>
      <c r="K68" s="113">
        <f>SUM(K69:K70)</f>
        <v>20</v>
      </c>
      <c r="L68" s="113">
        <f>SUM(L69:L70)</f>
        <v>25</v>
      </c>
      <c r="M68" s="46"/>
      <c r="N68" s="47">
        <f t="shared" si="0"/>
        <v>-183</v>
      </c>
      <c r="O68" s="48"/>
    </row>
    <row r="69" spans="1:15" s="27" customFormat="1" ht="18.75" hidden="1">
      <c r="A69" s="81" t="s">
        <v>139</v>
      </c>
      <c r="B69" s="82" t="s">
        <v>85</v>
      </c>
      <c r="C69" s="83" t="s">
        <v>112</v>
      </c>
      <c r="D69" s="84" t="s">
        <v>114</v>
      </c>
      <c r="E69" s="84" t="s">
        <v>132</v>
      </c>
      <c r="F69" s="84" t="s">
        <v>35</v>
      </c>
      <c r="G69" s="84" t="s">
        <v>86</v>
      </c>
      <c r="H69" s="85">
        <v>45</v>
      </c>
      <c r="I69" s="86">
        <v>0</v>
      </c>
      <c r="J69" s="86">
        <v>40</v>
      </c>
      <c r="K69" s="86">
        <v>0</v>
      </c>
      <c r="L69" s="86">
        <v>0</v>
      </c>
      <c r="M69" s="46"/>
      <c r="N69" s="47">
        <f t="shared" si="0"/>
        <v>-45</v>
      </c>
      <c r="O69" s="48"/>
    </row>
    <row r="70" spans="1:15" s="27" customFormat="1" ht="18.75" hidden="1">
      <c r="A70" s="81" t="s">
        <v>140</v>
      </c>
      <c r="B70" s="82" t="s">
        <v>88</v>
      </c>
      <c r="C70" s="84" t="s">
        <v>112</v>
      </c>
      <c r="D70" s="84" t="s">
        <v>114</v>
      </c>
      <c r="E70" s="84" t="s">
        <v>132</v>
      </c>
      <c r="F70" s="84" t="s">
        <v>35</v>
      </c>
      <c r="G70" s="84" t="s">
        <v>89</v>
      </c>
      <c r="H70" s="85">
        <v>138</v>
      </c>
      <c r="I70" s="86">
        <v>10</v>
      </c>
      <c r="J70" s="86">
        <v>15</v>
      </c>
      <c r="K70" s="86">
        <v>20</v>
      </c>
      <c r="L70" s="86">
        <v>25</v>
      </c>
      <c r="M70" s="46"/>
      <c r="N70" s="47">
        <f t="shared" si="0"/>
        <v>-138</v>
      </c>
      <c r="O70" s="48"/>
    </row>
    <row r="71" spans="1:15" s="27" customFormat="1" ht="37.5" hidden="1">
      <c r="A71" s="115" t="s">
        <v>51</v>
      </c>
      <c r="B71" s="64" t="s">
        <v>37</v>
      </c>
      <c r="C71" s="78" t="s">
        <v>112</v>
      </c>
      <c r="D71" s="78" t="s">
        <v>114</v>
      </c>
      <c r="E71" s="78" t="s">
        <v>141</v>
      </c>
      <c r="F71" s="78" t="s">
        <v>142</v>
      </c>
      <c r="G71" s="78" t="s">
        <v>38</v>
      </c>
      <c r="H71" s="116">
        <f>H72+H74+H73</f>
        <v>1607.8</v>
      </c>
      <c r="I71" s="117">
        <f>I72+I74</f>
        <v>353</v>
      </c>
      <c r="J71" s="117">
        <f>J72+J74</f>
        <v>366</v>
      </c>
      <c r="K71" s="117">
        <f>K72+K74</f>
        <v>366</v>
      </c>
      <c r="L71" s="117">
        <f>L72+L74</f>
        <v>371</v>
      </c>
      <c r="M71" s="46"/>
      <c r="N71" s="47">
        <f t="shared" si="0"/>
        <v>-1607.8</v>
      </c>
      <c r="O71" s="48"/>
    </row>
    <row r="72" spans="1:15" s="27" customFormat="1" ht="18.75" hidden="1">
      <c r="A72" s="120" t="s">
        <v>52</v>
      </c>
      <c r="B72" s="67" t="s">
        <v>40</v>
      </c>
      <c r="C72" s="83" t="s">
        <v>112</v>
      </c>
      <c r="D72" s="84" t="s">
        <v>114</v>
      </c>
      <c r="E72" s="84" t="s">
        <v>141</v>
      </c>
      <c r="F72" s="84" t="s">
        <v>142</v>
      </c>
      <c r="G72" s="84" t="s">
        <v>41</v>
      </c>
      <c r="H72" s="122">
        <v>1273.9</v>
      </c>
      <c r="I72" s="126">
        <v>280</v>
      </c>
      <c r="J72" s="126">
        <v>290</v>
      </c>
      <c r="K72" s="126">
        <v>290</v>
      </c>
      <c r="L72" s="126">
        <v>293.8</v>
      </c>
      <c r="M72" s="46"/>
      <c r="N72" s="47">
        <f t="shared" si="0"/>
        <v>-1273.9</v>
      </c>
      <c r="O72" s="48"/>
    </row>
    <row r="73" spans="1:15" s="27" customFormat="1" ht="18.75" hidden="1">
      <c r="A73" s="120" t="s">
        <v>143</v>
      </c>
      <c r="B73" s="82" t="s">
        <v>130</v>
      </c>
      <c r="C73" s="83" t="s">
        <v>112</v>
      </c>
      <c r="D73" s="84" t="s">
        <v>114</v>
      </c>
      <c r="E73" s="84" t="s">
        <v>141</v>
      </c>
      <c r="F73" s="84" t="s">
        <v>142</v>
      </c>
      <c r="G73" s="84" t="s">
        <v>54</v>
      </c>
      <c r="H73" s="122">
        <v>0.6</v>
      </c>
      <c r="I73" s="126"/>
      <c r="J73" s="126"/>
      <c r="K73" s="126"/>
      <c r="L73" s="126"/>
      <c r="M73" s="46"/>
      <c r="N73" s="47">
        <f t="shared" si="0"/>
        <v>-0.6</v>
      </c>
      <c r="O73" s="48"/>
    </row>
    <row r="74" spans="1:15" s="27" customFormat="1" ht="18.75" hidden="1">
      <c r="A74" s="120" t="s">
        <v>144</v>
      </c>
      <c r="B74" s="67" t="s">
        <v>43</v>
      </c>
      <c r="C74" s="84" t="s">
        <v>112</v>
      </c>
      <c r="D74" s="84" t="s">
        <v>114</v>
      </c>
      <c r="E74" s="84" t="s">
        <v>141</v>
      </c>
      <c r="F74" s="84" t="s">
        <v>142</v>
      </c>
      <c r="G74" s="84">
        <v>213</v>
      </c>
      <c r="H74" s="122">
        <v>333.3</v>
      </c>
      <c r="I74" s="126">
        <v>73</v>
      </c>
      <c r="J74" s="126">
        <v>76</v>
      </c>
      <c r="K74" s="126">
        <v>76</v>
      </c>
      <c r="L74" s="126">
        <v>77.2</v>
      </c>
      <c r="M74" s="46"/>
      <c r="N74" s="47">
        <f t="shared" si="0"/>
        <v>-333.3</v>
      </c>
      <c r="O74" s="48"/>
    </row>
    <row r="75" spans="1:15" s="27" customFormat="1" ht="18.75" hidden="1">
      <c r="A75" s="115" t="s">
        <v>145</v>
      </c>
      <c r="B75" s="64" t="s">
        <v>64</v>
      </c>
      <c r="C75" s="77" t="s">
        <v>112</v>
      </c>
      <c r="D75" s="77" t="s">
        <v>114</v>
      </c>
      <c r="E75" s="77" t="s">
        <v>141</v>
      </c>
      <c r="F75" s="77" t="s">
        <v>142</v>
      </c>
      <c r="G75" s="77" t="s">
        <v>65</v>
      </c>
      <c r="H75" s="116">
        <f>H76</f>
        <v>55.9</v>
      </c>
      <c r="I75" s="117">
        <f>I76</f>
        <v>12</v>
      </c>
      <c r="J75" s="117">
        <f>J76</f>
        <v>12</v>
      </c>
      <c r="K75" s="117">
        <f>K76</f>
        <v>12</v>
      </c>
      <c r="L75" s="117">
        <f>L76</f>
        <v>11</v>
      </c>
      <c r="M75" s="46"/>
      <c r="N75" s="47">
        <f aca="true" t="shared" si="4" ref="N75:N117">M75-H75</f>
        <v>-55.9</v>
      </c>
      <c r="O75" s="48"/>
    </row>
    <row r="76" spans="1:15" s="27" customFormat="1" ht="18.75" hidden="1">
      <c r="A76" s="120" t="s">
        <v>146</v>
      </c>
      <c r="B76" s="82" t="s">
        <v>76</v>
      </c>
      <c r="C76" s="83" t="s">
        <v>112</v>
      </c>
      <c r="D76" s="83" t="s">
        <v>114</v>
      </c>
      <c r="E76" s="83" t="s">
        <v>141</v>
      </c>
      <c r="F76" s="83" t="s">
        <v>142</v>
      </c>
      <c r="G76" s="83" t="s">
        <v>77</v>
      </c>
      <c r="H76" s="122">
        <v>55.9</v>
      </c>
      <c r="I76" s="126">
        <v>12</v>
      </c>
      <c r="J76" s="126">
        <v>12</v>
      </c>
      <c r="K76" s="126">
        <v>12</v>
      </c>
      <c r="L76" s="126">
        <v>11</v>
      </c>
      <c r="M76" s="46"/>
      <c r="N76" s="47">
        <f t="shared" si="4"/>
        <v>-55.9</v>
      </c>
      <c r="O76" s="48"/>
    </row>
    <row r="77" spans="1:15" s="27" customFormat="1" ht="18.75" hidden="1">
      <c r="A77" s="115" t="s">
        <v>147</v>
      </c>
      <c r="B77" s="64" t="s">
        <v>82</v>
      </c>
      <c r="C77" s="77" t="s">
        <v>112</v>
      </c>
      <c r="D77" s="77" t="s">
        <v>114</v>
      </c>
      <c r="E77" s="77" t="s">
        <v>141</v>
      </c>
      <c r="F77" s="77" t="s">
        <v>142</v>
      </c>
      <c r="G77" s="77" t="s">
        <v>83</v>
      </c>
      <c r="H77" s="116">
        <f>H78+H79</f>
        <v>58.7</v>
      </c>
      <c r="I77" s="117">
        <f>I78+I79</f>
        <v>3</v>
      </c>
      <c r="J77" s="117">
        <f>J78+J79</f>
        <v>56</v>
      </c>
      <c r="K77" s="117">
        <f>K78+K79</f>
        <v>4</v>
      </c>
      <c r="L77" s="117">
        <f>L78+L79</f>
        <v>5</v>
      </c>
      <c r="M77" s="46"/>
      <c r="N77" s="47">
        <f t="shared" si="4"/>
        <v>-58.7</v>
      </c>
      <c r="O77" s="48"/>
    </row>
    <row r="78" spans="1:15" s="27" customFormat="1" ht="18.75" hidden="1">
      <c r="A78" s="120" t="s">
        <v>148</v>
      </c>
      <c r="B78" s="82" t="s">
        <v>85</v>
      </c>
      <c r="C78" s="83" t="s">
        <v>112</v>
      </c>
      <c r="D78" s="83" t="s">
        <v>114</v>
      </c>
      <c r="E78" s="83" t="s">
        <v>141</v>
      </c>
      <c r="F78" s="83" t="s">
        <v>142</v>
      </c>
      <c r="G78" s="84" t="s">
        <v>86</v>
      </c>
      <c r="H78" s="122">
        <v>26</v>
      </c>
      <c r="I78" s="126">
        <v>0</v>
      </c>
      <c r="J78" s="126">
        <v>51</v>
      </c>
      <c r="K78" s="126">
        <v>0</v>
      </c>
      <c r="L78" s="126">
        <v>0</v>
      </c>
      <c r="M78" s="46"/>
      <c r="N78" s="47">
        <f t="shared" si="4"/>
        <v>-26</v>
      </c>
      <c r="O78" s="48"/>
    </row>
    <row r="79" spans="1:15" s="27" customFormat="1" ht="18.75" hidden="1">
      <c r="A79" s="120" t="s">
        <v>149</v>
      </c>
      <c r="B79" s="82" t="s">
        <v>88</v>
      </c>
      <c r="C79" s="83" t="s">
        <v>112</v>
      </c>
      <c r="D79" s="83" t="s">
        <v>114</v>
      </c>
      <c r="E79" s="83" t="s">
        <v>141</v>
      </c>
      <c r="F79" s="83" t="s">
        <v>142</v>
      </c>
      <c r="G79" s="84" t="s">
        <v>89</v>
      </c>
      <c r="H79" s="122">
        <v>32.7</v>
      </c>
      <c r="I79" s="126">
        <v>3</v>
      </c>
      <c r="J79" s="126">
        <v>5</v>
      </c>
      <c r="K79" s="126">
        <v>4</v>
      </c>
      <c r="L79" s="126">
        <v>5</v>
      </c>
      <c r="M79" s="46"/>
      <c r="N79" s="47">
        <f t="shared" si="4"/>
        <v>-32.7</v>
      </c>
      <c r="O79" s="48"/>
    </row>
    <row r="80" spans="1:15" s="27" customFormat="1" ht="92.25" customHeight="1">
      <c r="A80" s="115" t="s">
        <v>55</v>
      </c>
      <c r="B80" s="127" t="s">
        <v>150</v>
      </c>
      <c r="C80" s="77" t="s">
        <v>112</v>
      </c>
      <c r="D80" s="77" t="s">
        <v>114</v>
      </c>
      <c r="E80" s="77" t="s">
        <v>151</v>
      </c>
      <c r="F80" s="77"/>
      <c r="G80" s="77"/>
      <c r="H80" s="116">
        <f>H81</f>
        <v>38.2</v>
      </c>
      <c r="I80" s="126"/>
      <c r="J80" s="126"/>
      <c r="K80" s="126"/>
      <c r="L80" s="126"/>
      <c r="M80" s="46">
        <f>M81</f>
        <v>38.2</v>
      </c>
      <c r="N80" s="47">
        <f t="shared" si="4"/>
        <v>0</v>
      </c>
      <c r="O80" s="48"/>
    </row>
    <row r="81" spans="1:15" s="27" customFormat="1" ht="56.25">
      <c r="A81" s="115" t="s">
        <v>58</v>
      </c>
      <c r="B81" s="127" t="s">
        <v>152</v>
      </c>
      <c r="C81" s="77" t="s">
        <v>112</v>
      </c>
      <c r="D81" s="77" t="s">
        <v>114</v>
      </c>
      <c r="E81" s="77" t="s">
        <v>151</v>
      </c>
      <c r="F81" s="77" t="s">
        <v>142</v>
      </c>
      <c r="G81" s="77"/>
      <c r="H81" s="116">
        <v>38.2</v>
      </c>
      <c r="I81" s="126"/>
      <c r="J81" s="126"/>
      <c r="K81" s="126"/>
      <c r="L81" s="126"/>
      <c r="M81" s="46">
        <f>'[1]Роспись спр.15'!H74</f>
        <v>38.2</v>
      </c>
      <c r="N81" s="47">
        <f t="shared" si="4"/>
        <v>0</v>
      </c>
      <c r="O81" s="48"/>
    </row>
    <row r="82" spans="1:15" s="27" customFormat="1" ht="18.75" hidden="1">
      <c r="A82" s="120" t="s">
        <v>153</v>
      </c>
      <c r="B82" s="64" t="s">
        <v>64</v>
      </c>
      <c r="C82" s="96" t="s">
        <v>112</v>
      </c>
      <c r="D82" s="83" t="s">
        <v>114</v>
      </c>
      <c r="E82" s="83" t="s">
        <v>151</v>
      </c>
      <c r="F82" s="83" t="s">
        <v>142</v>
      </c>
      <c r="G82" s="83" t="s">
        <v>77</v>
      </c>
      <c r="H82" s="122">
        <f>H83</f>
        <v>26.4</v>
      </c>
      <c r="I82" s="126"/>
      <c r="J82" s="126"/>
      <c r="K82" s="126"/>
      <c r="L82" s="126"/>
      <c r="M82" s="46"/>
      <c r="N82" s="47">
        <f t="shared" si="4"/>
        <v>-26.4</v>
      </c>
      <c r="O82" s="48"/>
    </row>
    <row r="83" spans="1:15" s="27" customFormat="1" ht="18.75" hidden="1">
      <c r="A83" s="120" t="s">
        <v>154</v>
      </c>
      <c r="B83" s="82" t="s">
        <v>76</v>
      </c>
      <c r="C83" s="103" t="s">
        <v>112</v>
      </c>
      <c r="D83" s="83" t="s">
        <v>114</v>
      </c>
      <c r="E83" s="83" t="s">
        <v>151</v>
      </c>
      <c r="F83" s="83" t="s">
        <v>142</v>
      </c>
      <c r="G83" s="83" t="s">
        <v>77</v>
      </c>
      <c r="H83" s="122">
        <f>27.4-1</f>
        <v>26.4</v>
      </c>
      <c r="I83" s="126"/>
      <c r="J83" s="126"/>
      <c r="K83" s="126"/>
      <c r="L83" s="126"/>
      <c r="M83" s="46"/>
      <c r="N83" s="47">
        <f t="shared" si="4"/>
        <v>-26.4</v>
      </c>
      <c r="O83" s="48"/>
    </row>
    <row r="84" spans="1:15" s="27" customFormat="1" ht="18.75" hidden="1">
      <c r="A84" s="115" t="s">
        <v>59</v>
      </c>
      <c r="B84" s="64" t="s">
        <v>82</v>
      </c>
      <c r="C84" s="78" t="s">
        <v>112</v>
      </c>
      <c r="D84" s="78" t="s">
        <v>114</v>
      </c>
      <c r="E84" s="77" t="s">
        <v>151</v>
      </c>
      <c r="F84" s="77" t="s">
        <v>142</v>
      </c>
      <c r="G84" s="77" t="s">
        <v>83</v>
      </c>
      <c r="H84" s="116">
        <f>H85</f>
        <v>6.3</v>
      </c>
      <c r="I84" s="126"/>
      <c r="J84" s="126"/>
      <c r="K84" s="126"/>
      <c r="L84" s="126"/>
      <c r="M84" s="46"/>
      <c r="N84" s="47">
        <f t="shared" si="4"/>
        <v>-6.3</v>
      </c>
      <c r="O84" s="48"/>
    </row>
    <row r="85" spans="1:15" s="27" customFormat="1" ht="18.75" hidden="1">
      <c r="A85" s="120" t="s">
        <v>61</v>
      </c>
      <c r="B85" s="82" t="s">
        <v>88</v>
      </c>
      <c r="C85" s="84" t="s">
        <v>112</v>
      </c>
      <c r="D85" s="84" t="s">
        <v>114</v>
      </c>
      <c r="E85" s="83" t="s">
        <v>151</v>
      </c>
      <c r="F85" s="83" t="s">
        <v>142</v>
      </c>
      <c r="G85" s="83" t="s">
        <v>89</v>
      </c>
      <c r="H85" s="122">
        <f>5.3+1</f>
        <v>6.3</v>
      </c>
      <c r="I85" s="126"/>
      <c r="J85" s="126"/>
      <c r="K85" s="126"/>
      <c r="L85" s="126"/>
      <c r="M85" s="46"/>
      <c r="N85" s="47">
        <f t="shared" si="4"/>
        <v>-6.3</v>
      </c>
      <c r="O85" s="48"/>
    </row>
    <row r="86" spans="1:15" s="58" customFormat="1" ht="25.5" customHeight="1">
      <c r="A86" s="50" t="s">
        <v>155</v>
      </c>
      <c r="B86" s="128" t="s">
        <v>156</v>
      </c>
      <c r="C86" s="50" t="s">
        <v>112</v>
      </c>
      <c r="D86" s="50" t="s">
        <v>157</v>
      </c>
      <c r="E86" s="50"/>
      <c r="F86" s="50"/>
      <c r="G86" s="50"/>
      <c r="H86" s="52">
        <f aca="true" t="shared" si="5" ref="H86:L87">H87</f>
        <v>500</v>
      </c>
      <c r="I86" s="129">
        <f t="shared" si="5"/>
        <v>0</v>
      </c>
      <c r="J86" s="129">
        <f t="shared" si="5"/>
        <v>100</v>
      </c>
      <c r="K86" s="129">
        <f t="shared" si="5"/>
        <v>200</v>
      </c>
      <c r="L86" s="129">
        <f t="shared" si="5"/>
        <v>350</v>
      </c>
      <c r="M86" s="46">
        <f>M88</f>
        <v>500</v>
      </c>
      <c r="N86" s="47">
        <f t="shared" si="4"/>
        <v>0</v>
      </c>
      <c r="O86" s="48"/>
    </row>
    <row r="87" spans="1:15" s="88" customFormat="1" ht="37.5">
      <c r="A87" s="115" t="s">
        <v>158</v>
      </c>
      <c r="B87" s="130" t="s">
        <v>159</v>
      </c>
      <c r="C87" s="96" t="s">
        <v>112</v>
      </c>
      <c r="D87" s="77" t="s">
        <v>157</v>
      </c>
      <c r="E87" s="77" t="s">
        <v>160</v>
      </c>
      <c r="F87" s="77"/>
      <c r="G87" s="77"/>
      <c r="H87" s="116">
        <f t="shared" si="5"/>
        <v>500</v>
      </c>
      <c r="I87" s="117">
        <f t="shared" si="5"/>
        <v>0</v>
      </c>
      <c r="J87" s="117">
        <f t="shared" si="5"/>
        <v>100</v>
      </c>
      <c r="K87" s="117">
        <f t="shared" si="5"/>
        <v>200</v>
      </c>
      <c r="L87" s="117">
        <f t="shared" si="5"/>
        <v>350</v>
      </c>
      <c r="M87" s="46">
        <f>M86</f>
        <v>500</v>
      </c>
      <c r="N87" s="47">
        <f t="shared" si="4"/>
        <v>0</v>
      </c>
      <c r="O87" s="48"/>
    </row>
    <row r="88" spans="1:15" s="27" customFormat="1" ht="18.75">
      <c r="A88" s="76" t="s">
        <v>161</v>
      </c>
      <c r="B88" s="64" t="s">
        <v>79</v>
      </c>
      <c r="C88" s="78" t="s">
        <v>112</v>
      </c>
      <c r="D88" s="78" t="s">
        <v>157</v>
      </c>
      <c r="E88" s="78" t="s">
        <v>162</v>
      </c>
      <c r="F88" s="78" t="s">
        <v>97</v>
      </c>
      <c r="G88" s="78"/>
      <c r="H88" s="79">
        <v>500</v>
      </c>
      <c r="I88" s="80">
        <f>I89</f>
        <v>0</v>
      </c>
      <c r="J88" s="80">
        <f>J89</f>
        <v>100</v>
      </c>
      <c r="K88" s="80">
        <f>K89</f>
        <v>200</v>
      </c>
      <c r="L88" s="80">
        <f>L89</f>
        <v>350</v>
      </c>
      <c r="M88" s="46">
        <f>'[1]Роспись спр.15'!H83</f>
        <v>500</v>
      </c>
      <c r="N88" s="47">
        <f t="shared" si="4"/>
        <v>0</v>
      </c>
      <c r="O88" s="48"/>
    </row>
    <row r="89" spans="1:15" s="27" customFormat="1" ht="18.75" hidden="1">
      <c r="A89" s="76" t="s">
        <v>163</v>
      </c>
      <c r="B89" s="64" t="s">
        <v>79</v>
      </c>
      <c r="C89" s="78" t="s">
        <v>112</v>
      </c>
      <c r="D89" s="78" t="s">
        <v>164</v>
      </c>
      <c r="E89" s="78" t="s">
        <v>162</v>
      </c>
      <c r="F89" s="78" t="s">
        <v>97</v>
      </c>
      <c r="G89" s="78" t="s">
        <v>80</v>
      </c>
      <c r="H89" s="79">
        <v>400</v>
      </c>
      <c r="I89" s="131">
        <v>0</v>
      </c>
      <c r="J89" s="131">
        <v>100</v>
      </c>
      <c r="K89" s="131">
        <v>200</v>
      </c>
      <c r="L89" s="131">
        <v>350</v>
      </c>
      <c r="M89" s="46"/>
      <c r="N89" s="47">
        <f t="shared" si="4"/>
        <v>-400</v>
      </c>
      <c r="O89" s="48"/>
    </row>
    <row r="90" spans="1:15" s="58" customFormat="1" ht="37.5">
      <c r="A90" s="50" t="s">
        <v>16</v>
      </c>
      <c r="B90" s="128" t="s">
        <v>91</v>
      </c>
      <c r="C90" s="132" t="s">
        <v>112</v>
      </c>
      <c r="D90" s="50" t="s">
        <v>92</v>
      </c>
      <c r="E90" s="50"/>
      <c r="F90" s="50"/>
      <c r="G90" s="50"/>
      <c r="H90" s="52">
        <f>H91+H95+H99+H101</f>
        <v>290</v>
      </c>
      <c r="I90" s="133">
        <f aca="true" t="shared" si="6" ref="I90:L93">I91</f>
        <v>76</v>
      </c>
      <c r="J90" s="133">
        <f t="shared" si="6"/>
        <v>77</v>
      </c>
      <c r="K90" s="133">
        <f t="shared" si="6"/>
        <v>76</v>
      </c>
      <c r="L90" s="133">
        <f t="shared" si="6"/>
        <v>77</v>
      </c>
      <c r="M90" s="46">
        <f>H90</f>
        <v>290</v>
      </c>
      <c r="N90" s="47">
        <f t="shared" si="4"/>
        <v>0</v>
      </c>
      <c r="O90" s="48"/>
    </row>
    <row r="91" spans="1:15" s="118" customFormat="1" ht="122.25" customHeight="1">
      <c r="A91" s="134" t="s">
        <v>165</v>
      </c>
      <c r="B91" s="135" t="s">
        <v>166</v>
      </c>
      <c r="C91" s="99" t="s">
        <v>112</v>
      </c>
      <c r="D91" s="136" t="s">
        <v>92</v>
      </c>
      <c r="E91" s="136" t="s">
        <v>167</v>
      </c>
      <c r="F91" s="136"/>
      <c r="G91" s="136"/>
      <c r="H91" s="137">
        <f>H92</f>
        <v>220</v>
      </c>
      <c r="I91" s="117">
        <f t="shared" si="6"/>
        <v>76</v>
      </c>
      <c r="J91" s="117">
        <f t="shared" si="6"/>
        <v>77</v>
      </c>
      <c r="K91" s="117">
        <f t="shared" si="6"/>
        <v>76</v>
      </c>
      <c r="L91" s="117">
        <f t="shared" si="6"/>
        <v>77</v>
      </c>
      <c r="M91" s="46">
        <f>'[1]Роспись спр.15'!H87</f>
        <v>220</v>
      </c>
      <c r="N91" s="47">
        <f t="shared" si="4"/>
        <v>0</v>
      </c>
      <c r="O91" s="48"/>
    </row>
    <row r="92" spans="1:15" s="88" customFormat="1" ht="37.5">
      <c r="A92" s="115" t="s">
        <v>168</v>
      </c>
      <c r="B92" s="64" t="s">
        <v>169</v>
      </c>
      <c r="C92" s="96" t="s">
        <v>112</v>
      </c>
      <c r="D92" s="77" t="s">
        <v>92</v>
      </c>
      <c r="E92" s="77" t="s">
        <v>167</v>
      </c>
      <c r="F92" s="77" t="s">
        <v>170</v>
      </c>
      <c r="G92" s="77"/>
      <c r="H92" s="116">
        <v>220</v>
      </c>
      <c r="I92" s="117">
        <f t="shared" si="6"/>
        <v>76</v>
      </c>
      <c r="J92" s="117">
        <f t="shared" si="6"/>
        <v>77</v>
      </c>
      <c r="K92" s="117">
        <f t="shared" si="6"/>
        <v>76</v>
      </c>
      <c r="L92" s="117">
        <f t="shared" si="6"/>
        <v>77</v>
      </c>
      <c r="M92" s="46">
        <f>'[1]Роспись спр.15'!H88</f>
        <v>220</v>
      </c>
      <c r="N92" s="47">
        <f t="shared" si="4"/>
        <v>0</v>
      </c>
      <c r="O92" s="48"/>
    </row>
    <row r="93" spans="1:15" s="88" customFormat="1" ht="18.75" hidden="1">
      <c r="A93" s="115" t="s">
        <v>171</v>
      </c>
      <c r="B93" s="64" t="s">
        <v>64</v>
      </c>
      <c r="C93" s="96" t="s">
        <v>112</v>
      </c>
      <c r="D93" s="77" t="s">
        <v>99</v>
      </c>
      <c r="E93" s="77" t="s">
        <v>167</v>
      </c>
      <c r="F93" s="77" t="s">
        <v>35</v>
      </c>
      <c r="G93" s="77" t="s">
        <v>65</v>
      </c>
      <c r="H93" s="116">
        <f>H94</f>
        <v>306</v>
      </c>
      <c r="I93" s="117">
        <f t="shared" si="6"/>
        <v>76</v>
      </c>
      <c r="J93" s="117">
        <f t="shared" si="6"/>
        <v>77</v>
      </c>
      <c r="K93" s="117">
        <f t="shared" si="6"/>
        <v>76</v>
      </c>
      <c r="L93" s="117">
        <f t="shared" si="6"/>
        <v>77</v>
      </c>
      <c r="M93" s="46">
        <f>'[1]Роспись спр.15'!H89</f>
        <v>20</v>
      </c>
      <c r="N93" s="47">
        <f t="shared" si="4"/>
        <v>-286</v>
      </c>
      <c r="O93" s="48"/>
    </row>
    <row r="94" spans="1:15" s="27" customFormat="1" ht="18.75" hidden="1">
      <c r="A94" s="120" t="s">
        <v>172</v>
      </c>
      <c r="B94" s="82" t="s">
        <v>76</v>
      </c>
      <c r="C94" s="103" t="s">
        <v>112</v>
      </c>
      <c r="D94" s="83" t="s">
        <v>99</v>
      </c>
      <c r="E94" s="83" t="s">
        <v>167</v>
      </c>
      <c r="F94" s="83" t="s">
        <v>35</v>
      </c>
      <c r="G94" s="83" t="s">
        <v>77</v>
      </c>
      <c r="H94" s="122">
        <f>SUM(I94:L94)</f>
        <v>306</v>
      </c>
      <c r="I94" s="86">
        <v>76</v>
      </c>
      <c r="J94" s="86">
        <v>77</v>
      </c>
      <c r="K94" s="86">
        <v>76</v>
      </c>
      <c r="L94" s="86">
        <v>77</v>
      </c>
      <c r="M94" s="46">
        <f>'[1]Роспись спр.15'!H90</f>
        <v>20</v>
      </c>
      <c r="N94" s="47">
        <f t="shared" si="4"/>
        <v>-286</v>
      </c>
      <c r="O94" s="48"/>
    </row>
    <row r="95" spans="1:15" s="27" customFormat="1" ht="64.5" customHeight="1">
      <c r="A95" s="134" t="s">
        <v>173</v>
      </c>
      <c r="B95" s="138" t="s">
        <v>174</v>
      </c>
      <c r="C95" s="99" t="s">
        <v>112</v>
      </c>
      <c r="D95" s="136" t="s">
        <v>92</v>
      </c>
      <c r="E95" s="136" t="s">
        <v>175</v>
      </c>
      <c r="F95" s="136"/>
      <c r="G95" s="136"/>
      <c r="H95" s="137">
        <f>H96</f>
        <v>20</v>
      </c>
      <c r="I95" s="126"/>
      <c r="J95" s="126"/>
      <c r="K95" s="126"/>
      <c r="L95" s="126"/>
      <c r="M95" s="46">
        <f>'[1]Роспись спр.15'!H89</f>
        <v>20</v>
      </c>
      <c r="N95" s="47">
        <f t="shared" si="4"/>
        <v>0</v>
      </c>
      <c r="O95" s="48"/>
    </row>
    <row r="96" spans="1:15" s="27" customFormat="1" ht="42" customHeight="1">
      <c r="A96" s="115" t="s">
        <v>176</v>
      </c>
      <c r="B96" s="64" t="s">
        <v>34</v>
      </c>
      <c r="C96" s="96" t="s">
        <v>112</v>
      </c>
      <c r="D96" s="77" t="s">
        <v>92</v>
      </c>
      <c r="E96" s="77" t="s">
        <v>175</v>
      </c>
      <c r="F96" s="77" t="s">
        <v>35</v>
      </c>
      <c r="G96" s="77"/>
      <c r="H96" s="116">
        <v>20</v>
      </c>
      <c r="I96" s="126"/>
      <c r="J96" s="126"/>
      <c r="K96" s="126"/>
      <c r="L96" s="126"/>
      <c r="M96" s="46">
        <f>'[1]Роспись спр.15'!H90</f>
        <v>20</v>
      </c>
      <c r="N96" s="47">
        <f t="shared" si="4"/>
        <v>0</v>
      </c>
      <c r="O96" s="48"/>
    </row>
    <row r="97" spans="1:15" s="141" customFormat="1" ht="18.75" hidden="1">
      <c r="A97" s="115" t="s">
        <v>176</v>
      </c>
      <c r="B97" s="64" t="s">
        <v>64</v>
      </c>
      <c r="C97" s="96" t="s">
        <v>112</v>
      </c>
      <c r="D97" s="77" t="s">
        <v>99</v>
      </c>
      <c r="E97" s="77" t="s">
        <v>175</v>
      </c>
      <c r="F97" s="77" t="s">
        <v>35</v>
      </c>
      <c r="G97" s="77"/>
      <c r="H97" s="116">
        <f>H98</f>
        <v>20</v>
      </c>
      <c r="I97" s="139"/>
      <c r="J97" s="139"/>
      <c r="K97" s="139"/>
      <c r="L97" s="139"/>
      <c r="M97" s="46"/>
      <c r="N97" s="47">
        <f t="shared" si="4"/>
        <v>-20</v>
      </c>
      <c r="O97" s="140"/>
    </row>
    <row r="98" spans="1:15" s="141" customFormat="1" ht="18.75" hidden="1">
      <c r="A98" s="120" t="s">
        <v>177</v>
      </c>
      <c r="B98" s="82" t="s">
        <v>76</v>
      </c>
      <c r="C98" s="103" t="s">
        <v>112</v>
      </c>
      <c r="D98" s="83" t="s">
        <v>99</v>
      </c>
      <c r="E98" s="83" t="s">
        <v>175</v>
      </c>
      <c r="F98" s="83" t="s">
        <v>35</v>
      </c>
      <c r="G98" s="83"/>
      <c r="H98" s="122">
        <v>20</v>
      </c>
      <c r="I98" s="139"/>
      <c r="J98" s="139"/>
      <c r="K98" s="139"/>
      <c r="L98" s="139"/>
      <c r="M98" s="46"/>
      <c r="N98" s="47">
        <f t="shared" si="4"/>
        <v>-20</v>
      </c>
      <c r="O98" s="140"/>
    </row>
    <row r="99" spans="1:15" s="141" customFormat="1" ht="155.25" customHeight="1">
      <c r="A99" s="134" t="s">
        <v>178</v>
      </c>
      <c r="B99" s="142" t="s">
        <v>179</v>
      </c>
      <c r="C99" s="99" t="s">
        <v>112</v>
      </c>
      <c r="D99" s="136" t="s">
        <v>92</v>
      </c>
      <c r="E99" s="136" t="s">
        <v>180</v>
      </c>
      <c r="F99" s="136"/>
      <c r="G99" s="136"/>
      <c r="H99" s="137">
        <f>H100</f>
        <v>50</v>
      </c>
      <c r="I99" s="139"/>
      <c r="J99" s="139"/>
      <c r="K99" s="139"/>
      <c r="L99" s="139"/>
      <c r="M99" s="46">
        <f>'[1]Роспись спр.15'!H97</f>
        <v>50</v>
      </c>
      <c r="N99" s="47">
        <f t="shared" si="4"/>
        <v>0</v>
      </c>
      <c r="O99" s="140"/>
    </row>
    <row r="100" spans="1:15" s="141" customFormat="1" ht="34.5" customHeight="1">
      <c r="A100" s="115" t="s">
        <v>181</v>
      </c>
      <c r="B100" s="64" t="s">
        <v>34</v>
      </c>
      <c r="C100" s="96" t="s">
        <v>112</v>
      </c>
      <c r="D100" s="77" t="s">
        <v>92</v>
      </c>
      <c r="E100" s="77" t="s">
        <v>180</v>
      </c>
      <c r="F100" s="77" t="s">
        <v>35</v>
      </c>
      <c r="G100" s="77"/>
      <c r="H100" s="116">
        <v>50</v>
      </c>
      <c r="I100" s="139"/>
      <c r="J100" s="139"/>
      <c r="K100" s="139"/>
      <c r="L100" s="139"/>
      <c r="M100" s="46">
        <f>'[1] СПР.22'!H94</f>
        <v>50</v>
      </c>
      <c r="N100" s="47">
        <f t="shared" si="4"/>
        <v>0</v>
      </c>
      <c r="O100" s="140"/>
    </row>
    <row r="101" spans="1:15" s="141" customFormat="1" ht="113.25" customHeight="1" hidden="1">
      <c r="A101" s="143" t="s">
        <v>182</v>
      </c>
      <c r="B101" s="144" t="s">
        <v>183</v>
      </c>
      <c r="C101" s="145" t="s">
        <v>112</v>
      </c>
      <c r="D101" s="146" t="s">
        <v>92</v>
      </c>
      <c r="E101" s="146" t="s">
        <v>184</v>
      </c>
      <c r="F101" s="146"/>
      <c r="G101" s="146"/>
      <c r="H101" s="147">
        <f>H102</f>
        <v>0</v>
      </c>
      <c r="I101" s="139"/>
      <c r="J101" s="139"/>
      <c r="K101" s="139"/>
      <c r="L101" s="139"/>
      <c r="M101" s="46">
        <f>M102</f>
        <v>0</v>
      </c>
      <c r="N101" s="47">
        <f t="shared" si="4"/>
        <v>0</v>
      </c>
      <c r="O101" s="140"/>
    </row>
    <row r="102" spans="1:15" s="141" customFormat="1" ht="34.5" customHeight="1" hidden="1">
      <c r="A102" s="115" t="s">
        <v>185</v>
      </c>
      <c r="B102" s="64" t="s">
        <v>34</v>
      </c>
      <c r="C102" s="96" t="s">
        <v>112</v>
      </c>
      <c r="D102" s="77" t="s">
        <v>92</v>
      </c>
      <c r="E102" s="77" t="s">
        <v>184</v>
      </c>
      <c r="F102" s="77" t="s">
        <v>35</v>
      </c>
      <c r="G102" s="77"/>
      <c r="H102" s="116">
        <v>0</v>
      </c>
      <c r="I102" s="139"/>
      <c r="J102" s="139"/>
      <c r="K102" s="139"/>
      <c r="L102" s="139"/>
      <c r="M102" s="46">
        <f>'[1] СПР.22'!H98</f>
        <v>0</v>
      </c>
      <c r="N102" s="47">
        <f t="shared" si="4"/>
        <v>0</v>
      </c>
      <c r="O102" s="140"/>
    </row>
    <row r="103" spans="1:15" s="27" customFormat="1" ht="35.25" customHeight="1">
      <c r="A103" s="50" t="s">
        <v>17</v>
      </c>
      <c r="B103" s="128" t="s">
        <v>186</v>
      </c>
      <c r="C103" s="132" t="s">
        <v>112</v>
      </c>
      <c r="D103" s="50" t="s">
        <v>187</v>
      </c>
      <c r="E103" s="50"/>
      <c r="F103" s="50"/>
      <c r="G103" s="50"/>
      <c r="H103" s="52">
        <f>H104</f>
        <v>20</v>
      </c>
      <c r="I103" s="129">
        <f>I105</f>
        <v>0</v>
      </c>
      <c r="J103" s="129">
        <f>J105</f>
        <v>64</v>
      </c>
      <c r="K103" s="129">
        <f>K105</f>
        <v>45</v>
      </c>
      <c r="L103" s="129">
        <f>L105</f>
        <v>50</v>
      </c>
      <c r="M103" s="46">
        <f>M104</f>
        <v>20</v>
      </c>
      <c r="N103" s="47">
        <f t="shared" si="4"/>
        <v>0</v>
      </c>
      <c r="O103" s="48"/>
    </row>
    <row r="104" spans="1:15" s="27" customFormat="1" ht="65.25" customHeight="1">
      <c r="A104" s="115" t="s">
        <v>188</v>
      </c>
      <c r="B104" s="148" t="s">
        <v>189</v>
      </c>
      <c r="C104" s="96" t="s">
        <v>112</v>
      </c>
      <c r="D104" s="77" t="s">
        <v>190</v>
      </c>
      <c r="E104" s="77"/>
      <c r="F104" s="77"/>
      <c r="G104" s="77"/>
      <c r="H104" s="116">
        <f>H105</f>
        <v>20</v>
      </c>
      <c r="I104" s="117">
        <f aca="true" t="shared" si="7" ref="I104:L105">I105</f>
        <v>0</v>
      </c>
      <c r="J104" s="117">
        <f t="shared" si="7"/>
        <v>64</v>
      </c>
      <c r="K104" s="117">
        <f t="shared" si="7"/>
        <v>45</v>
      </c>
      <c r="L104" s="117">
        <f t="shared" si="7"/>
        <v>50</v>
      </c>
      <c r="M104" s="46">
        <f>M105</f>
        <v>20</v>
      </c>
      <c r="N104" s="47">
        <f t="shared" si="4"/>
        <v>0</v>
      </c>
      <c r="O104" s="48"/>
    </row>
    <row r="105" spans="1:15" s="27" customFormat="1" ht="165.75" customHeight="1">
      <c r="A105" s="115" t="s">
        <v>191</v>
      </c>
      <c r="B105" s="149" t="s">
        <v>192</v>
      </c>
      <c r="C105" s="96" t="s">
        <v>112</v>
      </c>
      <c r="D105" s="77" t="s">
        <v>190</v>
      </c>
      <c r="E105" s="77" t="s">
        <v>193</v>
      </c>
      <c r="F105" s="77"/>
      <c r="G105" s="77"/>
      <c r="H105" s="116">
        <f>H106</f>
        <v>20</v>
      </c>
      <c r="I105" s="117">
        <f t="shared" si="7"/>
        <v>0</v>
      </c>
      <c r="J105" s="117">
        <f t="shared" si="7"/>
        <v>64</v>
      </c>
      <c r="K105" s="117">
        <f t="shared" si="7"/>
        <v>45</v>
      </c>
      <c r="L105" s="117">
        <f t="shared" si="7"/>
        <v>50</v>
      </c>
      <c r="M105" s="46">
        <f>M106</f>
        <v>20</v>
      </c>
      <c r="N105" s="47">
        <f t="shared" si="4"/>
        <v>0</v>
      </c>
      <c r="O105" s="48"/>
    </row>
    <row r="106" spans="1:15" s="27" customFormat="1" ht="37.5">
      <c r="A106" s="115" t="s">
        <v>191</v>
      </c>
      <c r="B106" s="64" t="s">
        <v>34</v>
      </c>
      <c r="C106" s="96" t="s">
        <v>112</v>
      </c>
      <c r="D106" s="77" t="s">
        <v>190</v>
      </c>
      <c r="E106" s="77" t="s">
        <v>193</v>
      </c>
      <c r="F106" s="77" t="s">
        <v>35</v>
      </c>
      <c r="G106" s="77"/>
      <c r="H106" s="116">
        <v>20</v>
      </c>
      <c r="I106" s="117">
        <f>I107+I109</f>
        <v>0</v>
      </c>
      <c r="J106" s="117">
        <f>J107+J109</f>
        <v>64</v>
      </c>
      <c r="K106" s="117">
        <f>K107+K109</f>
        <v>45</v>
      </c>
      <c r="L106" s="117">
        <f>L107+L109</f>
        <v>50</v>
      </c>
      <c r="M106" s="46">
        <f>'[1] СПР.22'!H106</f>
        <v>20</v>
      </c>
      <c r="N106" s="47">
        <f t="shared" si="4"/>
        <v>0</v>
      </c>
      <c r="O106" s="48"/>
    </row>
    <row r="107" spans="1:15" s="27" customFormat="1" ht="18.75" hidden="1">
      <c r="A107" s="115" t="s">
        <v>194</v>
      </c>
      <c r="B107" s="64" t="s">
        <v>64</v>
      </c>
      <c r="C107" s="77" t="s">
        <v>112</v>
      </c>
      <c r="D107" s="77" t="s">
        <v>190</v>
      </c>
      <c r="E107" s="77" t="s">
        <v>193</v>
      </c>
      <c r="F107" s="77" t="s">
        <v>35</v>
      </c>
      <c r="G107" s="77" t="s">
        <v>65</v>
      </c>
      <c r="H107" s="116">
        <f>H108</f>
        <v>100</v>
      </c>
      <c r="I107" s="117">
        <f>I108</f>
        <v>0</v>
      </c>
      <c r="J107" s="117">
        <f>J108</f>
        <v>39</v>
      </c>
      <c r="K107" s="117">
        <f>K108</f>
        <v>40</v>
      </c>
      <c r="L107" s="117">
        <f>L108</f>
        <v>40</v>
      </c>
      <c r="M107" s="46"/>
      <c r="N107" s="47">
        <f t="shared" si="4"/>
        <v>-100</v>
      </c>
      <c r="O107" s="48"/>
    </row>
    <row r="108" spans="1:15" s="27" customFormat="1" ht="18.75" hidden="1">
      <c r="A108" s="120" t="s">
        <v>195</v>
      </c>
      <c r="B108" s="82" t="s">
        <v>76</v>
      </c>
      <c r="C108" s="84" t="s">
        <v>112</v>
      </c>
      <c r="D108" s="84" t="s">
        <v>190</v>
      </c>
      <c r="E108" s="84" t="s">
        <v>196</v>
      </c>
      <c r="F108" s="84" t="s">
        <v>35</v>
      </c>
      <c r="G108" s="84" t="s">
        <v>77</v>
      </c>
      <c r="H108" s="85">
        <v>100</v>
      </c>
      <c r="I108" s="126">
        <v>0</v>
      </c>
      <c r="J108" s="126">
        <v>39</v>
      </c>
      <c r="K108" s="126">
        <v>40</v>
      </c>
      <c r="L108" s="126">
        <v>40</v>
      </c>
      <c r="M108" s="46"/>
      <c r="N108" s="47">
        <f t="shared" si="4"/>
        <v>-100</v>
      </c>
      <c r="O108" s="48"/>
    </row>
    <row r="109" spans="1:15" s="27" customFormat="1" ht="18.75" hidden="1">
      <c r="A109" s="115" t="s">
        <v>197</v>
      </c>
      <c r="B109" s="64" t="s">
        <v>82</v>
      </c>
      <c r="C109" s="96" t="s">
        <v>112</v>
      </c>
      <c r="D109" s="77" t="s">
        <v>190</v>
      </c>
      <c r="E109" s="150" t="s">
        <v>193</v>
      </c>
      <c r="F109" s="78" t="s">
        <v>35</v>
      </c>
      <c r="G109" s="78" t="s">
        <v>83</v>
      </c>
      <c r="H109" s="79">
        <f>SUM(H110:H111)</f>
        <v>18</v>
      </c>
      <c r="I109" s="80">
        <f>SUM(I110:I111)</f>
        <v>0</v>
      </c>
      <c r="J109" s="80">
        <f>SUM(J110:J111)</f>
        <v>25</v>
      </c>
      <c r="K109" s="80">
        <f>SUM(K110:K111)</f>
        <v>5</v>
      </c>
      <c r="L109" s="80">
        <f>SUM(L110:L111)</f>
        <v>10</v>
      </c>
      <c r="M109" s="46"/>
      <c r="N109" s="47">
        <f t="shared" si="4"/>
        <v>-18</v>
      </c>
      <c r="O109" s="48"/>
    </row>
    <row r="110" spans="1:15" s="27" customFormat="1" ht="18.75" hidden="1">
      <c r="A110" s="120" t="s">
        <v>198</v>
      </c>
      <c r="B110" s="82" t="s">
        <v>199</v>
      </c>
      <c r="C110" s="96" t="s">
        <v>112</v>
      </c>
      <c r="D110" s="83" t="s">
        <v>190</v>
      </c>
      <c r="E110" s="151" t="s">
        <v>193</v>
      </c>
      <c r="F110" s="83" t="s">
        <v>35</v>
      </c>
      <c r="G110" s="84" t="s">
        <v>86</v>
      </c>
      <c r="H110" s="85">
        <v>10</v>
      </c>
      <c r="I110" s="126">
        <v>0</v>
      </c>
      <c r="J110" s="126">
        <v>20</v>
      </c>
      <c r="K110" s="126">
        <v>0</v>
      </c>
      <c r="L110" s="126">
        <v>0</v>
      </c>
      <c r="M110" s="46"/>
      <c r="N110" s="47">
        <f t="shared" si="4"/>
        <v>-10</v>
      </c>
      <c r="O110" s="48"/>
    </row>
    <row r="111" spans="1:15" s="27" customFormat="1" ht="18.75" hidden="1">
      <c r="A111" s="120" t="s">
        <v>200</v>
      </c>
      <c r="B111" s="82" t="s">
        <v>88</v>
      </c>
      <c r="C111" s="96" t="s">
        <v>112</v>
      </c>
      <c r="D111" s="83" t="s">
        <v>190</v>
      </c>
      <c r="E111" s="151" t="s">
        <v>193</v>
      </c>
      <c r="F111" s="84" t="s">
        <v>35</v>
      </c>
      <c r="G111" s="84" t="s">
        <v>89</v>
      </c>
      <c r="H111" s="85">
        <v>8</v>
      </c>
      <c r="I111" s="126">
        <v>0</v>
      </c>
      <c r="J111" s="126">
        <v>5</v>
      </c>
      <c r="K111" s="126">
        <v>5</v>
      </c>
      <c r="L111" s="126">
        <v>10</v>
      </c>
      <c r="M111" s="46"/>
      <c r="N111" s="47">
        <f t="shared" si="4"/>
        <v>-8</v>
      </c>
      <c r="O111" s="48"/>
    </row>
    <row r="112" spans="1:15" s="27" customFormat="1" ht="18.75">
      <c r="A112" s="50" t="s">
        <v>18</v>
      </c>
      <c r="B112" s="128" t="s">
        <v>201</v>
      </c>
      <c r="C112" s="132" t="s">
        <v>112</v>
      </c>
      <c r="D112" s="50" t="s">
        <v>202</v>
      </c>
      <c r="E112" s="50"/>
      <c r="F112" s="50"/>
      <c r="G112" s="50"/>
      <c r="H112" s="52">
        <f>H113+H118</f>
        <v>349.1</v>
      </c>
      <c r="I112" s="129">
        <f aca="true" t="shared" si="8" ref="I112:L116">I113</f>
        <v>0</v>
      </c>
      <c r="J112" s="129">
        <f t="shared" si="8"/>
        <v>35</v>
      </c>
      <c r="K112" s="129">
        <f t="shared" si="8"/>
        <v>15</v>
      </c>
      <c r="L112" s="129">
        <f t="shared" si="8"/>
        <v>0</v>
      </c>
      <c r="M112" s="46">
        <f>M113+M118</f>
        <v>349.1</v>
      </c>
      <c r="N112" s="47">
        <f t="shared" si="4"/>
        <v>0</v>
      </c>
      <c r="O112" s="48"/>
    </row>
    <row r="113" spans="1:15" s="27" customFormat="1" ht="18.75">
      <c r="A113" s="146" t="s">
        <v>203</v>
      </c>
      <c r="B113" s="152" t="s">
        <v>204</v>
      </c>
      <c r="C113" s="145" t="s">
        <v>112</v>
      </c>
      <c r="D113" s="146" t="s">
        <v>205</v>
      </c>
      <c r="E113" s="146"/>
      <c r="F113" s="146"/>
      <c r="G113" s="146"/>
      <c r="H113" s="147">
        <f>H114</f>
        <v>100</v>
      </c>
      <c r="I113" s="129">
        <f t="shared" si="8"/>
        <v>0</v>
      </c>
      <c r="J113" s="129">
        <f t="shared" si="8"/>
        <v>35</v>
      </c>
      <c r="K113" s="129">
        <f t="shared" si="8"/>
        <v>15</v>
      </c>
      <c r="L113" s="129">
        <f t="shared" si="8"/>
        <v>0</v>
      </c>
      <c r="M113" s="46">
        <f>M114</f>
        <v>100</v>
      </c>
      <c r="N113" s="47">
        <f t="shared" si="4"/>
        <v>0</v>
      </c>
      <c r="O113" s="48"/>
    </row>
    <row r="114" spans="1:15" s="27" customFormat="1" ht="87" customHeight="1">
      <c r="A114" s="153" t="s">
        <v>206</v>
      </c>
      <c r="B114" s="154" t="s">
        <v>207</v>
      </c>
      <c r="C114" s="155" t="s">
        <v>112</v>
      </c>
      <c r="D114" s="153" t="s">
        <v>205</v>
      </c>
      <c r="E114" s="153" t="s">
        <v>208</v>
      </c>
      <c r="F114" s="153"/>
      <c r="G114" s="77"/>
      <c r="H114" s="116">
        <f>H115</f>
        <v>100</v>
      </c>
      <c r="I114" s="117">
        <f t="shared" si="8"/>
        <v>0</v>
      </c>
      <c r="J114" s="117">
        <f t="shared" si="8"/>
        <v>35</v>
      </c>
      <c r="K114" s="117">
        <f t="shared" si="8"/>
        <v>15</v>
      </c>
      <c r="L114" s="117">
        <f t="shared" si="8"/>
        <v>0</v>
      </c>
      <c r="M114" s="46">
        <f>M115</f>
        <v>100</v>
      </c>
      <c r="N114" s="47">
        <f t="shared" si="4"/>
        <v>0</v>
      </c>
      <c r="O114" s="48"/>
    </row>
    <row r="115" spans="1:15" s="27" customFormat="1" ht="21.75" customHeight="1">
      <c r="A115" s="153" t="s">
        <v>209</v>
      </c>
      <c r="B115" s="64" t="s">
        <v>210</v>
      </c>
      <c r="C115" s="96" t="s">
        <v>112</v>
      </c>
      <c r="D115" s="153" t="s">
        <v>205</v>
      </c>
      <c r="E115" s="153" t="s">
        <v>208</v>
      </c>
      <c r="F115" s="153" t="s">
        <v>211</v>
      </c>
      <c r="G115" s="77"/>
      <c r="H115" s="116">
        <v>100</v>
      </c>
      <c r="I115" s="117">
        <f t="shared" si="8"/>
        <v>0</v>
      </c>
      <c r="J115" s="117">
        <f t="shared" si="8"/>
        <v>35</v>
      </c>
      <c r="K115" s="117">
        <f t="shared" si="8"/>
        <v>15</v>
      </c>
      <c r="L115" s="117">
        <f t="shared" si="8"/>
        <v>0</v>
      </c>
      <c r="M115" s="46">
        <f>'[1] СПР.22'!H115</f>
        <v>100</v>
      </c>
      <c r="N115" s="47">
        <f t="shared" si="4"/>
        <v>0</v>
      </c>
      <c r="O115" s="48"/>
    </row>
    <row r="116" spans="1:15" s="27" customFormat="1" ht="14.25" customHeight="1" hidden="1">
      <c r="A116" s="153" t="s">
        <v>212</v>
      </c>
      <c r="B116" s="64" t="s">
        <v>213</v>
      </c>
      <c r="C116" s="96" t="s">
        <v>112</v>
      </c>
      <c r="D116" s="153" t="s">
        <v>205</v>
      </c>
      <c r="E116" s="153" t="s">
        <v>208</v>
      </c>
      <c r="F116" s="153" t="s">
        <v>211</v>
      </c>
      <c r="G116" s="77" t="s">
        <v>65</v>
      </c>
      <c r="H116" s="116">
        <f>H117</f>
        <v>30</v>
      </c>
      <c r="I116" s="117">
        <f t="shared" si="8"/>
        <v>0</v>
      </c>
      <c r="J116" s="117">
        <f t="shared" si="8"/>
        <v>35</v>
      </c>
      <c r="K116" s="117">
        <f t="shared" si="8"/>
        <v>15</v>
      </c>
      <c r="L116" s="117">
        <f t="shared" si="8"/>
        <v>0</v>
      </c>
      <c r="M116" s="46"/>
      <c r="N116" s="47">
        <f t="shared" si="4"/>
        <v>-30</v>
      </c>
      <c r="O116" s="48"/>
    </row>
    <row r="117" spans="1:15" s="27" customFormat="1" ht="17.25" customHeight="1" hidden="1">
      <c r="A117" s="153" t="s">
        <v>214</v>
      </c>
      <c r="B117" s="82" t="s">
        <v>215</v>
      </c>
      <c r="C117" s="103" t="s">
        <v>112</v>
      </c>
      <c r="D117" s="156" t="s">
        <v>205</v>
      </c>
      <c r="E117" s="156" t="s">
        <v>208</v>
      </c>
      <c r="F117" s="156" t="s">
        <v>211</v>
      </c>
      <c r="G117" s="83" t="s">
        <v>77</v>
      </c>
      <c r="H117" s="122">
        <f>SUM(I117:L117)-20</f>
        <v>30</v>
      </c>
      <c r="I117" s="126">
        <v>0</v>
      </c>
      <c r="J117" s="126">
        <v>35</v>
      </c>
      <c r="K117" s="126">
        <v>15</v>
      </c>
      <c r="L117" s="126">
        <v>0</v>
      </c>
      <c r="M117" s="46"/>
      <c r="N117" s="47">
        <f t="shared" si="4"/>
        <v>-30</v>
      </c>
      <c r="O117" s="48"/>
    </row>
    <row r="118" spans="1:15" s="27" customFormat="1" ht="32.25" customHeight="1">
      <c r="A118" s="157" t="s">
        <v>216</v>
      </c>
      <c r="B118" s="158" t="s">
        <v>217</v>
      </c>
      <c r="C118" s="159" t="s">
        <v>112</v>
      </c>
      <c r="D118" s="54" t="s">
        <v>218</v>
      </c>
      <c r="E118" s="54"/>
      <c r="F118" s="54"/>
      <c r="G118" s="83"/>
      <c r="H118" s="147">
        <f>H120</f>
        <v>249.1</v>
      </c>
      <c r="I118" s="126"/>
      <c r="J118" s="126"/>
      <c r="K118" s="126"/>
      <c r="L118" s="126"/>
      <c r="M118" s="46">
        <f>M119</f>
        <v>249.1</v>
      </c>
      <c r="N118" s="47"/>
      <c r="O118" s="48"/>
    </row>
    <row r="119" spans="1:15" s="27" customFormat="1" ht="103.5" customHeight="1">
      <c r="A119" s="115" t="s">
        <v>219</v>
      </c>
      <c r="B119" s="130" t="s">
        <v>220</v>
      </c>
      <c r="C119" s="96" t="s">
        <v>112</v>
      </c>
      <c r="D119" s="77" t="s">
        <v>218</v>
      </c>
      <c r="E119" s="77" t="s">
        <v>221</v>
      </c>
      <c r="F119" s="77"/>
      <c r="G119" s="77"/>
      <c r="H119" s="116">
        <f>H120</f>
        <v>249.1</v>
      </c>
      <c r="I119" s="126"/>
      <c r="J119" s="126"/>
      <c r="K119" s="126"/>
      <c r="L119" s="126"/>
      <c r="M119" s="46">
        <f>M120</f>
        <v>249.1</v>
      </c>
      <c r="N119" s="47"/>
      <c r="O119" s="48"/>
    </row>
    <row r="120" spans="1:15" s="27" customFormat="1" ht="36" customHeight="1">
      <c r="A120" s="115" t="s">
        <v>222</v>
      </c>
      <c r="B120" s="64" t="s">
        <v>34</v>
      </c>
      <c r="C120" s="96" t="s">
        <v>112</v>
      </c>
      <c r="D120" s="77" t="s">
        <v>218</v>
      </c>
      <c r="E120" s="77" t="s">
        <v>221</v>
      </c>
      <c r="F120" s="77" t="s">
        <v>35</v>
      </c>
      <c r="G120" s="77"/>
      <c r="H120" s="116">
        <v>249.1</v>
      </c>
      <c r="I120" s="126"/>
      <c r="J120" s="126"/>
      <c r="K120" s="126"/>
      <c r="L120" s="126"/>
      <c r="M120" s="46">
        <f>'[1] СПР.22'!H120</f>
        <v>249.1</v>
      </c>
      <c r="N120" s="47"/>
      <c r="O120" s="48"/>
    </row>
    <row r="121" spans="1:15" s="27" customFormat="1" ht="17.25" customHeight="1" hidden="1">
      <c r="A121" s="153" t="s">
        <v>214</v>
      </c>
      <c r="B121" s="82" t="s">
        <v>215</v>
      </c>
      <c r="C121" s="103" t="s">
        <v>112</v>
      </c>
      <c r="D121" s="156" t="s">
        <v>205</v>
      </c>
      <c r="E121" s="156" t="s">
        <v>208</v>
      </c>
      <c r="F121" s="77" t="s">
        <v>35</v>
      </c>
      <c r="G121" s="77" t="s">
        <v>65</v>
      </c>
      <c r="H121" s="116">
        <f>H122</f>
        <v>1785.2</v>
      </c>
      <c r="I121" s="126"/>
      <c r="J121" s="126"/>
      <c r="K121" s="126"/>
      <c r="L121" s="126"/>
      <c r="M121" s="46"/>
      <c r="N121" s="47">
        <f aca="true" t="shared" si="9" ref="N121:N184">M121-H121</f>
        <v>-1785.2</v>
      </c>
      <c r="O121" s="48"/>
    </row>
    <row r="122" spans="1:15" s="27" customFormat="1" ht="17.25" customHeight="1" hidden="1">
      <c r="A122" s="120" t="s">
        <v>223</v>
      </c>
      <c r="B122" s="82" t="s">
        <v>76</v>
      </c>
      <c r="C122" s="103" t="s">
        <v>112</v>
      </c>
      <c r="D122" s="83" t="s">
        <v>224</v>
      </c>
      <c r="E122" s="151" t="s">
        <v>225</v>
      </c>
      <c r="F122" s="83" t="s">
        <v>35</v>
      </c>
      <c r="G122" s="83" t="s">
        <v>77</v>
      </c>
      <c r="H122" s="122">
        <v>1785.2</v>
      </c>
      <c r="I122" s="126"/>
      <c r="J122" s="126"/>
      <c r="K122" s="126"/>
      <c r="L122" s="126"/>
      <c r="M122" s="46"/>
      <c r="N122" s="47">
        <f t="shared" si="9"/>
        <v>-1785.2</v>
      </c>
      <c r="O122" s="48"/>
    </row>
    <row r="123" spans="1:15" s="27" customFormat="1" ht="17.25" customHeight="1" hidden="1">
      <c r="A123" s="115" t="s">
        <v>226</v>
      </c>
      <c r="B123" s="64" t="s">
        <v>82</v>
      </c>
      <c r="C123" s="96" t="s">
        <v>112</v>
      </c>
      <c r="D123" s="77" t="s">
        <v>224</v>
      </c>
      <c r="E123" s="150" t="s">
        <v>225</v>
      </c>
      <c r="F123" s="77" t="s">
        <v>35</v>
      </c>
      <c r="G123" s="77" t="s">
        <v>83</v>
      </c>
      <c r="H123" s="116">
        <f>H124</f>
        <v>144</v>
      </c>
      <c r="I123" s="126"/>
      <c r="J123" s="126"/>
      <c r="K123" s="126"/>
      <c r="L123" s="126"/>
      <c r="M123" s="46"/>
      <c r="N123" s="47">
        <f t="shared" si="9"/>
        <v>-144</v>
      </c>
      <c r="O123" s="48"/>
    </row>
    <row r="124" spans="1:15" s="27" customFormat="1" ht="17.25" customHeight="1" hidden="1">
      <c r="A124" s="115" t="s">
        <v>227</v>
      </c>
      <c r="B124" s="82" t="s">
        <v>199</v>
      </c>
      <c r="C124" s="103" t="s">
        <v>112</v>
      </c>
      <c r="D124" s="83" t="s">
        <v>224</v>
      </c>
      <c r="E124" s="151" t="s">
        <v>225</v>
      </c>
      <c r="F124" s="83" t="s">
        <v>35</v>
      </c>
      <c r="G124" s="83" t="s">
        <v>86</v>
      </c>
      <c r="H124" s="122">
        <v>144</v>
      </c>
      <c r="I124" s="126"/>
      <c r="J124" s="126"/>
      <c r="K124" s="126"/>
      <c r="L124" s="126"/>
      <c r="M124" s="46"/>
      <c r="N124" s="47">
        <f t="shared" si="9"/>
        <v>-144</v>
      </c>
      <c r="O124" s="48"/>
    </row>
    <row r="125" spans="1:15" s="27" customFormat="1" ht="21.75" customHeight="1">
      <c r="A125" s="160" t="s">
        <v>228</v>
      </c>
      <c r="B125" s="128" t="s">
        <v>229</v>
      </c>
      <c r="C125" s="132" t="s">
        <v>112</v>
      </c>
      <c r="D125" s="50" t="s">
        <v>230</v>
      </c>
      <c r="E125" s="161" t="s">
        <v>231</v>
      </c>
      <c r="F125" s="50"/>
      <c r="G125" s="50"/>
      <c r="H125" s="52">
        <f>H126+H131+H135+H141+H145+H147+H149+H139</f>
        <v>12226.9</v>
      </c>
      <c r="I125" s="126"/>
      <c r="J125" s="126"/>
      <c r="K125" s="126"/>
      <c r="L125" s="126"/>
      <c r="M125" s="46">
        <f>H125</f>
        <v>12226.9</v>
      </c>
      <c r="N125" s="47">
        <f t="shared" si="9"/>
        <v>0</v>
      </c>
      <c r="O125" s="48"/>
    </row>
    <row r="126" spans="1:15" s="27" customFormat="1" ht="42" customHeight="1">
      <c r="A126" s="115" t="s">
        <v>232</v>
      </c>
      <c r="B126" s="130" t="s">
        <v>233</v>
      </c>
      <c r="C126" s="96" t="s">
        <v>112</v>
      </c>
      <c r="D126" s="77" t="s">
        <v>230</v>
      </c>
      <c r="E126" s="150" t="s">
        <v>234</v>
      </c>
      <c r="F126" s="77"/>
      <c r="G126" s="77"/>
      <c r="H126" s="116">
        <f>H127+H130</f>
        <v>1399.1</v>
      </c>
      <c r="I126" s="126"/>
      <c r="J126" s="126"/>
      <c r="K126" s="126"/>
      <c r="L126" s="126"/>
      <c r="M126" s="46">
        <f>H126</f>
        <v>1399.1</v>
      </c>
      <c r="N126" s="47">
        <f t="shared" si="9"/>
        <v>0</v>
      </c>
      <c r="O126" s="48"/>
    </row>
    <row r="127" spans="1:15" s="27" customFormat="1" ht="17.25" customHeight="1">
      <c r="A127" s="162" t="s">
        <v>235</v>
      </c>
      <c r="B127" s="163" t="s">
        <v>236</v>
      </c>
      <c r="C127" s="159" t="s">
        <v>112</v>
      </c>
      <c r="D127" s="54" t="s">
        <v>230</v>
      </c>
      <c r="E127" s="164" t="s">
        <v>237</v>
      </c>
      <c r="F127" s="165"/>
      <c r="G127" s="165"/>
      <c r="H127" s="166">
        <f>H128</f>
        <v>1179.1</v>
      </c>
      <c r="I127" s="126"/>
      <c r="J127" s="126"/>
      <c r="K127" s="126"/>
      <c r="L127" s="126"/>
      <c r="M127" s="46">
        <f>H127</f>
        <v>1179.1</v>
      </c>
      <c r="N127" s="47">
        <f t="shared" si="9"/>
        <v>0</v>
      </c>
      <c r="O127" s="48"/>
    </row>
    <row r="128" spans="1:15" s="27" customFormat="1" ht="44.25" customHeight="1">
      <c r="A128" s="115" t="s">
        <v>238</v>
      </c>
      <c r="B128" s="64" t="s">
        <v>239</v>
      </c>
      <c r="C128" s="96" t="s">
        <v>112</v>
      </c>
      <c r="D128" s="77" t="s">
        <v>230</v>
      </c>
      <c r="E128" s="150" t="s">
        <v>237</v>
      </c>
      <c r="F128" s="77" t="s">
        <v>35</v>
      </c>
      <c r="G128" s="77"/>
      <c r="H128" s="116">
        <v>1179.1</v>
      </c>
      <c r="I128" s="126"/>
      <c r="J128" s="126"/>
      <c r="K128" s="126"/>
      <c r="L128" s="126"/>
      <c r="M128" s="46">
        <f>'[1] СПР.22'!H130</f>
        <v>1179.1</v>
      </c>
      <c r="N128" s="47">
        <f t="shared" si="9"/>
        <v>0</v>
      </c>
      <c r="O128" s="48"/>
    </row>
    <row r="129" spans="1:15" s="27" customFormat="1" ht="40.5" customHeight="1">
      <c r="A129" s="162" t="s">
        <v>240</v>
      </c>
      <c r="B129" s="163" t="s">
        <v>241</v>
      </c>
      <c r="C129" s="54" t="s">
        <v>112</v>
      </c>
      <c r="D129" s="54" t="s">
        <v>230</v>
      </c>
      <c r="E129" s="164" t="s">
        <v>242</v>
      </c>
      <c r="F129" s="54"/>
      <c r="G129" s="54"/>
      <c r="H129" s="166">
        <f>H130</f>
        <v>220</v>
      </c>
      <c r="I129" s="126"/>
      <c r="J129" s="126"/>
      <c r="K129" s="126"/>
      <c r="L129" s="126"/>
      <c r="M129" s="46">
        <f>H129</f>
        <v>220</v>
      </c>
      <c r="N129" s="47">
        <f t="shared" si="9"/>
        <v>0</v>
      </c>
      <c r="O129" s="48"/>
    </row>
    <row r="130" spans="1:15" s="27" customFormat="1" ht="39" customHeight="1">
      <c r="A130" s="115" t="s">
        <v>243</v>
      </c>
      <c r="B130" s="64" t="s">
        <v>239</v>
      </c>
      <c r="C130" s="77" t="s">
        <v>112</v>
      </c>
      <c r="D130" s="77" t="s">
        <v>230</v>
      </c>
      <c r="E130" s="150" t="s">
        <v>242</v>
      </c>
      <c r="F130" s="77" t="s">
        <v>35</v>
      </c>
      <c r="G130" s="77"/>
      <c r="H130" s="116">
        <f>'[1]Роспись спр.15'!H146</f>
        <v>220</v>
      </c>
      <c r="I130" s="126"/>
      <c r="J130" s="126"/>
      <c r="K130" s="126"/>
      <c r="L130" s="126"/>
      <c r="M130" s="46">
        <f>'[1] СПР.22'!H142</f>
        <v>220</v>
      </c>
      <c r="N130" s="47">
        <f t="shared" si="9"/>
        <v>0</v>
      </c>
      <c r="O130" s="48"/>
    </row>
    <row r="131" spans="1:15" s="27" customFormat="1" ht="36.75" customHeight="1">
      <c r="A131" s="162" t="s">
        <v>244</v>
      </c>
      <c r="B131" s="163" t="s">
        <v>245</v>
      </c>
      <c r="C131" s="159" t="s">
        <v>112</v>
      </c>
      <c r="D131" s="54" t="s">
        <v>230</v>
      </c>
      <c r="E131" s="164" t="s">
        <v>246</v>
      </c>
      <c r="F131" s="146"/>
      <c r="G131" s="77" t="s">
        <v>83</v>
      </c>
      <c r="H131" s="166">
        <f>H132</f>
        <v>238.8</v>
      </c>
      <c r="I131" s="126"/>
      <c r="J131" s="126"/>
      <c r="K131" s="126"/>
      <c r="L131" s="126"/>
      <c r="M131" s="46">
        <f>H131</f>
        <v>238.8</v>
      </c>
      <c r="N131" s="47">
        <f t="shared" si="9"/>
        <v>0</v>
      </c>
      <c r="O131" s="48"/>
    </row>
    <row r="132" spans="1:15" s="27" customFormat="1" ht="39" customHeight="1">
      <c r="A132" s="167" t="s">
        <v>247</v>
      </c>
      <c r="B132" s="64" t="s">
        <v>239</v>
      </c>
      <c r="C132" s="96" t="s">
        <v>112</v>
      </c>
      <c r="D132" s="77" t="s">
        <v>230</v>
      </c>
      <c r="E132" s="168" t="s">
        <v>246</v>
      </c>
      <c r="F132" s="59" t="s">
        <v>35</v>
      </c>
      <c r="G132" s="59"/>
      <c r="H132" s="61">
        <v>238.8</v>
      </c>
      <c r="I132" s="126"/>
      <c r="J132" s="126"/>
      <c r="K132" s="126"/>
      <c r="L132" s="126"/>
      <c r="M132" s="46">
        <f>'[1] СПР.22'!H147</f>
        <v>238.8</v>
      </c>
      <c r="N132" s="47">
        <f t="shared" si="9"/>
        <v>0</v>
      </c>
      <c r="O132" s="48"/>
    </row>
    <row r="133" spans="1:15" s="27" customFormat="1" ht="34.5" customHeight="1" hidden="1">
      <c r="A133" s="157" t="s">
        <v>248</v>
      </c>
      <c r="B133" s="158" t="s">
        <v>249</v>
      </c>
      <c r="C133" s="159" t="s">
        <v>112</v>
      </c>
      <c r="D133" s="54" t="s">
        <v>230</v>
      </c>
      <c r="E133" s="164" t="s">
        <v>250</v>
      </c>
      <c r="F133" s="54"/>
      <c r="G133" s="165"/>
      <c r="H133" s="166">
        <f>H134</f>
        <v>0</v>
      </c>
      <c r="I133" s="126"/>
      <c r="J133" s="126"/>
      <c r="K133" s="126"/>
      <c r="L133" s="126"/>
      <c r="M133" s="46">
        <f>H133</f>
        <v>0</v>
      </c>
      <c r="N133" s="47">
        <f t="shared" si="9"/>
        <v>0</v>
      </c>
      <c r="O133" s="48"/>
    </row>
    <row r="134" spans="1:15" s="27" customFormat="1" ht="30.75" customHeight="1" hidden="1">
      <c r="A134" s="115" t="s">
        <v>251</v>
      </c>
      <c r="B134" s="64" t="s">
        <v>239</v>
      </c>
      <c r="C134" s="96" t="s">
        <v>112</v>
      </c>
      <c r="D134" s="77" t="s">
        <v>230</v>
      </c>
      <c r="E134" s="150" t="s">
        <v>250</v>
      </c>
      <c r="F134" s="77" t="s">
        <v>35</v>
      </c>
      <c r="G134" s="83"/>
      <c r="H134" s="116">
        <v>0</v>
      </c>
      <c r="I134" s="126"/>
      <c r="J134" s="126"/>
      <c r="K134" s="126"/>
      <c r="L134" s="126"/>
      <c r="M134" s="46">
        <f>H134</f>
        <v>0</v>
      </c>
      <c r="N134" s="47">
        <f t="shared" si="9"/>
        <v>0</v>
      </c>
      <c r="O134" s="48"/>
    </row>
    <row r="135" spans="1:15" s="27" customFormat="1" ht="39" customHeight="1">
      <c r="A135" s="162" t="s">
        <v>252</v>
      </c>
      <c r="B135" s="163" t="s">
        <v>253</v>
      </c>
      <c r="C135" s="159" t="s">
        <v>112</v>
      </c>
      <c r="D135" s="54" t="s">
        <v>230</v>
      </c>
      <c r="E135" s="164" t="s">
        <v>254</v>
      </c>
      <c r="F135" s="54"/>
      <c r="G135" s="54"/>
      <c r="H135" s="166">
        <f>H136</f>
        <v>843.7</v>
      </c>
      <c r="I135" s="126"/>
      <c r="J135" s="126"/>
      <c r="K135" s="126"/>
      <c r="L135" s="126"/>
      <c r="M135" s="46">
        <f>H135</f>
        <v>843.7</v>
      </c>
      <c r="N135" s="47">
        <f t="shared" si="9"/>
        <v>0</v>
      </c>
      <c r="O135" s="48"/>
    </row>
    <row r="136" spans="1:15" s="27" customFormat="1" ht="36.75" customHeight="1">
      <c r="A136" s="115" t="s">
        <v>255</v>
      </c>
      <c r="B136" s="64" t="s">
        <v>239</v>
      </c>
      <c r="C136" s="96" t="s">
        <v>112</v>
      </c>
      <c r="D136" s="77" t="s">
        <v>230</v>
      </c>
      <c r="E136" s="150" t="s">
        <v>254</v>
      </c>
      <c r="F136" s="77" t="s">
        <v>35</v>
      </c>
      <c r="G136" s="83"/>
      <c r="H136" s="116">
        <v>843.7</v>
      </c>
      <c r="I136" s="126"/>
      <c r="J136" s="126"/>
      <c r="K136" s="126"/>
      <c r="L136" s="126"/>
      <c r="M136" s="46">
        <f>'[1] СПР.22'!H153</f>
        <v>843.7</v>
      </c>
      <c r="N136" s="47">
        <f t="shared" si="9"/>
        <v>0</v>
      </c>
      <c r="O136" s="48"/>
    </row>
    <row r="137" spans="1:15" s="27" customFormat="1" ht="34.5" customHeight="1" hidden="1">
      <c r="A137" s="157" t="s">
        <v>256</v>
      </c>
      <c r="B137" s="163" t="s">
        <v>257</v>
      </c>
      <c r="C137" s="159" t="s">
        <v>112</v>
      </c>
      <c r="D137" s="54" t="s">
        <v>230</v>
      </c>
      <c r="E137" s="164" t="s">
        <v>258</v>
      </c>
      <c r="F137" s="54"/>
      <c r="G137" s="54"/>
      <c r="H137" s="166">
        <f>H138</f>
        <v>0</v>
      </c>
      <c r="I137" s="126"/>
      <c r="J137" s="126"/>
      <c r="K137" s="126"/>
      <c r="L137" s="126"/>
      <c r="M137" s="46">
        <f>H137</f>
        <v>0</v>
      </c>
      <c r="N137" s="47">
        <f t="shared" si="9"/>
        <v>0</v>
      </c>
      <c r="O137" s="48"/>
    </row>
    <row r="138" spans="1:15" s="27" customFormat="1" ht="31.5" customHeight="1" hidden="1">
      <c r="A138" s="115" t="s">
        <v>259</v>
      </c>
      <c r="B138" s="64" t="s">
        <v>239</v>
      </c>
      <c r="C138" s="169">
        <v>903</v>
      </c>
      <c r="D138" s="169">
        <v>503</v>
      </c>
      <c r="E138" s="78" t="s">
        <v>260</v>
      </c>
      <c r="F138" s="78" t="s">
        <v>35</v>
      </c>
      <c r="G138" s="84"/>
      <c r="H138" s="79"/>
      <c r="I138" s="126"/>
      <c r="J138" s="126"/>
      <c r="K138" s="126"/>
      <c r="L138" s="126"/>
      <c r="M138" s="46">
        <f>H138</f>
        <v>0</v>
      </c>
      <c r="N138" s="47">
        <f t="shared" si="9"/>
        <v>0</v>
      </c>
      <c r="O138" s="48"/>
    </row>
    <row r="139" spans="1:15" s="27" customFormat="1" ht="27" customHeight="1">
      <c r="A139" s="54" t="s">
        <v>261</v>
      </c>
      <c r="B139" s="170" t="s">
        <v>262</v>
      </c>
      <c r="C139" s="99" t="s">
        <v>112</v>
      </c>
      <c r="D139" s="136" t="s">
        <v>230</v>
      </c>
      <c r="E139" s="171" t="s">
        <v>263</v>
      </c>
      <c r="F139" s="136" t="s">
        <v>35</v>
      </c>
      <c r="G139" s="136"/>
      <c r="H139" s="172">
        <f>H140</f>
        <v>571.8</v>
      </c>
      <c r="I139" s="126"/>
      <c r="J139" s="126"/>
      <c r="K139" s="126"/>
      <c r="L139" s="126"/>
      <c r="M139" s="46">
        <f>M140</f>
        <v>571.8</v>
      </c>
      <c r="N139" s="47">
        <f t="shared" si="9"/>
        <v>0</v>
      </c>
      <c r="O139" s="48"/>
    </row>
    <row r="140" spans="1:15" s="27" customFormat="1" ht="36" customHeight="1">
      <c r="A140" s="153" t="s">
        <v>264</v>
      </c>
      <c r="B140" s="173" t="s">
        <v>239</v>
      </c>
      <c r="C140" s="155" t="s">
        <v>112</v>
      </c>
      <c r="D140" s="153" t="s">
        <v>230</v>
      </c>
      <c r="E140" s="168" t="s">
        <v>263</v>
      </c>
      <c r="F140" s="153" t="s">
        <v>35</v>
      </c>
      <c r="G140" s="153"/>
      <c r="H140" s="174">
        <v>571.8</v>
      </c>
      <c r="I140" s="126"/>
      <c r="J140" s="126"/>
      <c r="K140" s="126"/>
      <c r="L140" s="126"/>
      <c r="M140" s="46">
        <f>'[1] СПР.22'!H159</f>
        <v>571.8</v>
      </c>
      <c r="N140" s="47">
        <f t="shared" si="9"/>
        <v>0</v>
      </c>
      <c r="O140" s="48"/>
    </row>
    <row r="141" spans="1:15" s="27" customFormat="1" ht="65.25" customHeight="1">
      <c r="A141" s="162" t="s">
        <v>256</v>
      </c>
      <c r="B141" s="158" t="s">
        <v>265</v>
      </c>
      <c r="C141" s="159" t="s">
        <v>112</v>
      </c>
      <c r="D141" s="54" t="s">
        <v>230</v>
      </c>
      <c r="E141" s="164" t="s">
        <v>266</v>
      </c>
      <c r="F141" s="54"/>
      <c r="G141" s="54"/>
      <c r="H141" s="166">
        <f>H142</f>
        <v>8535.9</v>
      </c>
      <c r="I141" s="126"/>
      <c r="J141" s="126"/>
      <c r="K141" s="126"/>
      <c r="L141" s="126"/>
      <c r="M141" s="46">
        <f>H141</f>
        <v>8535.9</v>
      </c>
      <c r="N141" s="47">
        <f t="shared" si="9"/>
        <v>0</v>
      </c>
      <c r="O141" s="48"/>
    </row>
    <row r="142" spans="1:15" s="27" customFormat="1" ht="33" customHeight="1">
      <c r="A142" s="175" t="s">
        <v>259</v>
      </c>
      <c r="B142" s="64" t="s">
        <v>239</v>
      </c>
      <c r="C142" s="96" t="s">
        <v>112</v>
      </c>
      <c r="D142" s="77" t="s">
        <v>230</v>
      </c>
      <c r="E142" s="168" t="s">
        <v>266</v>
      </c>
      <c r="F142" s="59" t="s">
        <v>35</v>
      </c>
      <c r="G142" s="59"/>
      <c r="H142" s="61">
        <v>8535.9</v>
      </c>
      <c r="I142" s="126"/>
      <c r="J142" s="126"/>
      <c r="K142" s="126"/>
      <c r="L142" s="126"/>
      <c r="M142" s="46">
        <f>'[1] СПР.22'!H166</f>
        <v>8535.9</v>
      </c>
      <c r="N142" s="47">
        <f t="shared" si="9"/>
        <v>0</v>
      </c>
      <c r="O142" s="48"/>
    </row>
    <row r="143" spans="1:15" s="27" customFormat="1" ht="29.25" customHeight="1" hidden="1">
      <c r="A143" s="157" t="s">
        <v>267</v>
      </c>
      <c r="B143" s="158" t="s">
        <v>268</v>
      </c>
      <c r="C143" s="159" t="s">
        <v>112</v>
      </c>
      <c r="D143" s="54" t="s">
        <v>230</v>
      </c>
      <c r="E143" s="164" t="s">
        <v>269</v>
      </c>
      <c r="F143" s="54"/>
      <c r="G143" s="54"/>
      <c r="H143" s="166">
        <f>H144</f>
        <v>0</v>
      </c>
      <c r="I143" s="126"/>
      <c r="J143" s="126"/>
      <c r="K143" s="126"/>
      <c r="L143" s="126"/>
      <c r="M143" s="46">
        <f>H143</f>
        <v>0</v>
      </c>
      <c r="N143" s="47">
        <f t="shared" si="9"/>
        <v>0</v>
      </c>
      <c r="O143" s="48"/>
    </row>
    <row r="144" spans="1:15" s="27" customFormat="1" ht="29.25" customHeight="1" hidden="1">
      <c r="A144" s="115" t="s">
        <v>270</v>
      </c>
      <c r="B144" s="64" t="s">
        <v>239</v>
      </c>
      <c r="C144" s="96" t="s">
        <v>112</v>
      </c>
      <c r="D144" s="77" t="s">
        <v>230</v>
      </c>
      <c r="E144" s="78" t="s">
        <v>269</v>
      </c>
      <c r="F144" s="78" t="s">
        <v>35</v>
      </c>
      <c r="G144" s="78"/>
      <c r="H144" s="116">
        <v>0</v>
      </c>
      <c r="I144" s="126"/>
      <c r="J144" s="126"/>
      <c r="K144" s="126"/>
      <c r="L144" s="126"/>
      <c r="M144" s="46">
        <f>H144</f>
        <v>0</v>
      </c>
      <c r="N144" s="47">
        <f t="shared" si="9"/>
        <v>0</v>
      </c>
      <c r="O144" s="48"/>
    </row>
    <row r="145" spans="1:15" s="27" customFormat="1" ht="24" customHeight="1">
      <c r="A145" s="162" t="s">
        <v>271</v>
      </c>
      <c r="B145" s="158" t="s">
        <v>272</v>
      </c>
      <c r="C145" s="159" t="s">
        <v>112</v>
      </c>
      <c r="D145" s="54" t="s">
        <v>230</v>
      </c>
      <c r="E145" s="164" t="s">
        <v>273</v>
      </c>
      <c r="F145" s="54"/>
      <c r="G145" s="54"/>
      <c r="H145" s="166">
        <f>H146</f>
        <v>143.6</v>
      </c>
      <c r="I145" s="126"/>
      <c r="J145" s="126"/>
      <c r="K145" s="126"/>
      <c r="L145" s="126"/>
      <c r="M145" s="46">
        <f>H145</f>
        <v>143.6</v>
      </c>
      <c r="N145" s="47">
        <f t="shared" si="9"/>
        <v>0</v>
      </c>
      <c r="O145" s="48"/>
    </row>
    <row r="146" spans="1:15" s="27" customFormat="1" ht="37.5" customHeight="1">
      <c r="A146" s="115" t="s">
        <v>274</v>
      </c>
      <c r="B146" s="64" t="s">
        <v>239</v>
      </c>
      <c r="C146" s="96" t="s">
        <v>112</v>
      </c>
      <c r="D146" s="77" t="s">
        <v>230</v>
      </c>
      <c r="E146" s="150" t="s">
        <v>273</v>
      </c>
      <c r="F146" s="77" t="s">
        <v>35</v>
      </c>
      <c r="G146" s="77"/>
      <c r="H146" s="116">
        <v>143.6</v>
      </c>
      <c r="I146" s="126"/>
      <c r="J146" s="126"/>
      <c r="K146" s="126"/>
      <c r="L146" s="126"/>
      <c r="M146" s="46">
        <f>'[1] СПР.22'!H170</f>
        <v>143.6</v>
      </c>
      <c r="N146" s="47">
        <f t="shared" si="9"/>
        <v>0</v>
      </c>
      <c r="O146" s="48"/>
    </row>
    <row r="147" spans="1:15" s="27" customFormat="1" ht="39" customHeight="1">
      <c r="A147" s="162" t="s">
        <v>275</v>
      </c>
      <c r="B147" s="170" t="s">
        <v>276</v>
      </c>
      <c r="C147" s="159" t="s">
        <v>112</v>
      </c>
      <c r="D147" s="54" t="s">
        <v>230</v>
      </c>
      <c r="E147" s="164" t="s">
        <v>277</v>
      </c>
      <c r="F147" s="54"/>
      <c r="G147" s="54"/>
      <c r="H147" s="166">
        <f>H148</f>
        <v>264</v>
      </c>
      <c r="I147" s="126"/>
      <c r="J147" s="126"/>
      <c r="K147" s="126"/>
      <c r="L147" s="126"/>
      <c r="M147" s="46">
        <f>H147</f>
        <v>264</v>
      </c>
      <c r="N147" s="47">
        <f t="shared" si="9"/>
        <v>0</v>
      </c>
      <c r="O147" s="48"/>
    </row>
    <row r="148" spans="1:15" s="27" customFormat="1" ht="42" customHeight="1">
      <c r="A148" s="115" t="s">
        <v>278</v>
      </c>
      <c r="B148" s="64" t="s">
        <v>239</v>
      </c>
      <c r="C148" s="96" t="s">
        <v>112</v>
      </c>
      <c r="D148" s="77" t="s">
        <v>230</v>
      </c>
      <c r="E148" s="150" t="s">
        <v>277</v>
      </c>
      <c r="F148" s="77" t="s">
        <v>35</v>
      </c>
      <c r="G148" s="77"/>
      <c r="H148" s="116">
        <v>264</v>
      </c>
      <c r="I148" s="126"/>
      <c r="J148" s="126"/>
      <c r="K148" s="126"/>
      <c r="L148" s="126"/>
      <c r="M148" s="46">
        <f>'[1] СПР.22'!H174</f>
        <v>264</v>
      </c>
      <c r="N148" s="47">
        <f t="shared" si="9"/>
        <v>0</v>
      </c>
      <c r="O148" s="48"/>
    </row>
    <row r="149" spans="1:15" s="27" customFormat="1" ht="56.25" customHeight="1">
      <c r="A149" s="162" t="s">
        <v>267</v>
      </c>
      <c r="B149" s="170" t="s">
        <v>279</v>
      </c>
      <c r="C149" s="159" t="s">
        <v>112</v>
      </c>
      <c r="D149" s="54" t="s">
        <v>230</v>
      </c>
      <c r="E149" s="164" t="s">
        <v>280</v>
      </c>
      <c r="F149" s="54"/>
      <c r="G149" s="54"/>
      <c r="H149" s="166">
        <f>H150</f>
        <v>230</v>
      </c>
      <c r="I149" s="126"/>
      <c r="J149" s="126"/>
      <c r="K149" s="126"/>
      <c r="L149" s="126"/>
      <c r="M149" s="46">
        <f>H149</f>
        <v>230</v>
      </c>
      <c r="N149" s="47">
        <f t="shared" si="9"/>
        <v>0</v>
      </c>
      <c r="O149" s="48"/>
    </row>
    <row r="150" spans="1:15" s="27" customFormat="1" ht="34.5" customHeight="1">
      <c r="A150" s="115" t="s">
        <v>270</v>
      </c>
      <c r="B150" s="64" t="s">
        <v>239</v>
      </c>
      <c r="C150" s="96" t="s">
        <v>112</v>
      </c>
      <c r="D150" s="77" t="s">
        <v>230</v>
      </c>
      <c r="E150" s="150" t="s">
        <v>280</v>
      </c>
      <c r="F150" s="77" t="s">
        <v>35</v>
      </c>
      <c r="G150" s="77"/>
      <c r="H150" s="116">
        <v>230</v>
      </c>
      <c r="I150" s="126"/>
      <c r="J150" s="126"/>
      <c r="K150" s="126"/>
      <c r="L150" s="126"/>
      <c r="M150" s="46">
        <f>'[1] СПР.22'!H178</f>
        <v>230</v>
      </c>
      <c r="N150" s="47">
        <f t="shared" si="9"/>
        <v>0</v>
      </c>
      <c r="O150" s="48"/>
    </row>
    <row r="151" spans="1:15" s="27" customFormat="1" ht="22.5" customHeight="1">
      <c r="A151" s="50" t="s">
        <v>20</v>
      </c>
      <c r="B151" s="176" t="s">
        <v>281</v>
      </c>
      <c r="C151" s="132" t="s">
        <v>112</v>
      </c>
      <c r="D151" s="50" t="s">
        <v>282</v>
      </c>
      <c r="E151" s="50"/>
      <c r="F151" s="50"/>
      <c r="G151" s="50"/>
      <c r="H151" s="52">
        <f>H152+H158</f>
        <v>931</v>
      </c>
      <c r="I151" s="129">
        <f aca="true" t="shared" si="10" ref="I151:L154">I152</f>
        <v>80</v>
      </c>
      <c r="J151" s="129">
        <f t="shared" si="10"/>
        <v>70</v>
      </c>
      <c r="K151" s="129">
        <f t="shared" si="10"/>
        <v>80</v>
      </c>
      <c r="L151" s="129">
        <f t="shared" si="10"/>
        <v>20</v>
      </c>
      <c r="M151" s="177">
        <f>H151</f>
        <v>931</v>
      </c>
      <c r="N151" s="47">
        <f t="shared" si="9"/>
        <v>0</v>
      </c>
      <c r="O151" s="48"/>
    </row>
    <row r="152" spans="1:15" s="27" customFormat="1" ht="21" customHeight="1">
      <c r="A152" s="162" t="s">
        <v>283</v>
      </c>
      <c r="B152" s="163" t="s">
        <v>284</v>
      </c>
      <c r="C152" s="159" t="s">
        <v>112</v>
      </c>
      <c r="D152" s="54" t="s">
        <v>285</v>
      </c>
      <c r="E152" s="54"/>
      <c r="F152" s="54"/>
      <c r="G152" s="54"/>
      <c r="H152" s="166">
        <f>H153</f>
        <v>813</v>
      </c>
      <c r="I152" s="117">
        <f t="shared" si="10"/>
        <v>80</v>
      </c>
      <c r="J152" s="117">
        <f t="shared" si="10"/>
        <v>70</v>
      </c>
      <c r="K152" s="117">
        <f t="shared" si="10"/>
        <v>80</v>
      </c>
      <c r="L152" s="117">
        <f t="shared" si="10"/>
        <v>20</v>
      </c>
      <c r="M152" s="46">
        <f>H152</f>
        <v>813</v>
      </c>
      <c r="N152" s="47">
        <f t="shared" si="9"/>
        <v>0</v>
      </c>
      <c r="O152" s="48"/>
    </row>
    <row r="153" spans="1:15" s="27" customFormat="1" ht="111.75" customHeight="1">
      <c r="A153" s="115" t="s">
        <v>286</v>
      </c>
      <c r="B153" s="127" t="s">
        <v>287</v>
      </c>
      <c r="C153" s="96" t="s">
        <v>112</v>
      </c>
      <c r="D153" s="77" t="s">
        <v>285</v>
      </c>
      <c r="E153" s="77" t="s">
        <v>288</v>
      </c>
      <c r="F153" s="77"/>
      <c r="G153" s="77"/>
      <c r="H153" s="116">
        <f>H154</f>
        <v>813</v>
      </c>
      <c r="I153" s="117">
        <f t="shared" si="10"/>
        <v>80</v>
      </c>
      <c r="J153" s="117">
        <f t="shared" si="10"/>
        <v>70</v>
      </c>
      <c r="K153" s="117">
        <f t="shared" si="10"/>
        <v>80</v>
      </c>
      <c r="L153" s="117">
        <f t="shared" si="10"/>
        <v>20</v>
      </c>
      <c r="M153" s="46">
        <f>H153</f>
        <v>813</v>
      </c>
      <c r="N153" s="47">
        <f t="shared" si="9"/>
        <v>0</v>
      </c>
      <c r="O153" s="48"/>
    </row>
    <row r="154" spans="1:15" s="27" customFormat="1" ht="42.75" customHeight="1">
      <c r="A154" s="115" t="s">
        <v>289</v>
      </c>
      <c r="B154" s="64" t="s">
        <v>34</v>
      </c>
      <c r="C154" s="96" t="s">
        <v>112</v>
      </c>
      <c r="D154" s="77" t="s">
        <v>285</v>
      </c>
      <c r="E154" s="77" t="s">
        <v>288</v>
      </c>
      <c r="F154" s="77" t="s">
        <v>35</v>
      </c>
      <c r="G154" s="77"/>
      <c r="H154" s="116">
        <v>813</v>
      </c>
      <c r="I154" s="117">
        <f t="shared" si="10"/>
        <v>80</v>
      </c>
      <c r="J154" s="117">
        <f t="shared" si="10"/>
        <v>70</v>
      </c>
      <c r="K154" s="117">
        <f t="shared" si="10"/>
        <v>80</v>
      </c>
      <c r="L154" s="117">
        <f t="shared" si="10"/>
        <v>20</v>
      </c>
      <c r="M154" s="46">
        <f>'[1] СПР.22'!H187</f>
        <v>813</v>
      </c>
      <c r="N154" s="47">
        <f t="shared" si="9"/>
        <v>0</v>
      </c>
      <c r="O154" s="48"/>
    </row>
    <row r="155" spans="1:15" s="27" customFormat="1" ht="20.25" customHeight="1" hidden="1">
      <c r="A155" s="115" t="s">
        <v>290</v>
      </c>
      <c r="B155" s="64" t="s">
        <v>64</v>
      </c>
      <c r="C155" s="96" t="s">
        <v>291</v>
      </c>
      <c r="D155" s="77" t="s">
        <v>285</v>
      </c>
      <c r="E155" s="77" t="s">
        <v>292</v>
      </c>
      <c r="F155" s="77" t="s">
        <v>35</v>
      </c>
      <c r="G155" s="77" t="s">
        <v>65</v>
      </c>
      <c r="H155" s="116">
        <f>H156+H157</f>
        <v>265</v>
      </c>
      <c r="I155" s="117">
        <f>I157</f>
        <v>80</v>
      </c>
      <c r="J155" s="117">
        <f>J157</f>
        <v>70</v>
      </c>
      <c r="K155" s="117">
        <f>K157</f>
        <v>80</v>
      </c>
      <c r="L155" s="117">
        <f>L157</f>
        <v>20</v>
      </c>
      <c r="M155" s="46">
        <f>H155</f>
        <v>265</v>
      </c>
      <c r="N155" s="47">
        <f t="shared" si="9"/>
        <v>0</v>
      </c>
      <c r="O155" s="48"/>
    </row>
    <row r="156" spans="1:15" s="27" customFormat="1" ht="20.25" customHeight="1" hidden="1">
      <c r="A156" s="120" t="s">
        <v>293</v>
      </c>
      <c r="B156" s="82" t="s">
        <v>106</v>
      </c>
      <c r="C156" s="103" t="s">
        <v>291</v>
      </c>
      <c r="D156" s="83" t="s">
        <v>285</v>
      </c>
      <c r="E156" s="83" t="s">
        <v>292</v>
      </c>
      <c r="F156" s="83" t="s">
        <v>35</v>
      </c>
      <c r="G156" s="83" t="s">
        <v>107</v>
      </c>
      <c r="H156" s="122">
        <v>15</v>
      </c>
      <c r="I156" s="117"/>
      <c r="J156" s="117"/>
      <c r="K156" s="117"/>
      <c r="L156" s="117"/>
      <c r="M156" s="46">
        <f>H156</f>
        <v>15</v>
      </c>
      <c r="N156" s="47">
        <f t="shared" si="9"/>
        <v>0</v>
      </c>
      <c r="O156" s="48"/>
    </row>
    <row r="157" spans="1:15" s="27" customFormat="1" ht="20.25" customHeight="1" hidden="1">
      <c r="A157" s="120" t="s">
        <v>294</v>
      </c>
      <c r="B157" s="82" t="s">
        <v>76</v>
      </c>
      <c r="C157" s="103" t="s">
        <v>291</v>
      </c>
      <c r="D157" s="83" t="s">
        <v>285</v>
      </c>
      <c r="E157" s="83" t="s">
        <v>292</v>
      </c>
      <c r="F157" s="83" t="s">
        <v>35</v>
      </c>
      <c r="G157" s="83" t="s">
        <v>77</v>
      </c>
      <c r="H157" s="122">
        <v>250</v>
      </c>
      <c r="I157" s="126">
        <v>80</v>
      </c>
      <c r="J157" s="126">
        <v>70</v>
      </c>
      <c r="K157" s="126">
        <v>80</v>
      </c>
      <c r="L157" s="126">
        <v>20</v>
      </c>
      <c r="M157" s="46">
        <f>H157</f>
        <v>250</v>
      </c>
      <c r="N157" s="47">
        <f t="shared" si="9"/>
        <v>0</v>
      </c>
      <c r="O157" s="48"/>
    </row>
    <row r="158" spans="1:15" s="27" customFormat="1" ht="20.25" customHeight="1">
      <c r="A158" s="157" t="s">
        <v>295</v>
      </c>
      <c r="B158" s="163" t="s">
        <v>296</v>
      </c>
      <c r="C158" s="159" t="s">
        <v>112</v>
      </c>
      <c r="D158" s="54" t="s">
        <v>297</v>
      </c>
      <c r="E158" s="54"/>
      <c r="F158" s="54"/>
      <c r="G158" s="54"/>
      <c r="H158" s="166">
        <f>'ИЗМ,в БЮДЖ конец года'!H159+'ИЗМ,в БЮДЖ конец года'!H174</f>
        <v>118</v>
      </c>
      <c r="I158" s="126"/>
      <c r="J158" s="126"/>
      <c r="K158" s="126"/>
      <c r="L158" s="126"/>
      <c r="M158" s="46">
        <f>H158</f>
        <v>118</v>
      </c>
      <c r="N158" s="47">
        <f t="shared" si="9"/>
        <v>0</v>
      </c>
      <c r="O158" s="48"/>
    </row>
    <row r="159" spans="1:15" s="27" customFormat="1" ht="103.5" customHeight="1">
      <c r="A159" s="115" t="s">
        <v>298</v>
      </c>
      <c r="B159" s="127" t="s">
        <v>299</v>
      </c>
      <c r="C159" s="96" t="s">
        <v>112</v>
      </c>
      <c r="D159" s="77" t="s">
        <v>297</v>
      </c>
      <c r="E159" s="77" t="s">
        <v>300</v>
      </c>
      <c r="F159" s="77"/>
      <c r="G159" s="77"/>
      <c r="H159" s="116">
        <f>H160</f>
        <v>83</v>
      </c>
      <c r="I159" s="126"/>
      <c r="J159" s="126"/>
      <c r="K159" s="126"/>
      <c r="L159" s="126"/>
      <c r="M159" s="46">
        <f>H159</f>
        <v>83</v>
      </c>
      <c r="N159" s="47">
        <f t="shared" si="9"/>
        <v>0</v>
      </c>
      <c r="O159" s="48"/>
    </row>
    <row r="160" spans="1:15" s="27" customFormat="1" ht="52.5" customHeight="1">
      <c r="A160" s="115" t="s">
        <v>301</v>
      </c>
      <c r="B160" s="64" t="s">
        <v>34</v>
      </c>
      <c r="C160" s="96" t="s">
        <v>112</v>
      </c>
      <c r="D160" s="77" t="s">
        <v>297</v>
      </c>
      <c r="E160" s="77" t="s">
        <v>300</v>
      </c>
      <c r="F160" s="77" t="s">
        <v>35</v>
      </c>
      <c r="G160" s="77"/>
      <c r="H160" s="116">
        <v>83</v>
      </c>
      <c r="I160" s="126"/>
      <c r="J160" s="126"/>
      <c r="K160" s="126"/>
      <c r="L160" s="126"/>
      <c r="M160" s="46">
        <f>'[1] СПР.22'!H194</f>
        <v>83</v>
      </c>
      <c r="N160" s="47">
        <f t="shared" si="9"/>
        <v>0</v>
      </c>
      <c r="O160" s="48"/>
    </row>
    <row r="161" spans="1:15" s="27" customFormat="1" ht="20.25" customHeight="1" hidden="1">
      <c r="A161" s="115" t="s">
        <v>302</v>
      </c>
      <c r="B161" s="64" t="s">
        <v>64</v>
      </c>
      <c r="C161" s="96" t="s">
        <v>291</v>
      </c>
      <c r="D161" s="96" t="s">
        <v>297</v>
      </c>
      <c r="E161" s="77" t="s">
        <v>300</v>
      </c>
      <c r="F161" s="77" t="s">
        <v>35</v>
      </c>
      <c r="G161" s="77" t="s">
        <v>65</v>
      </c>
      <c r="H161" s="116">
        <f>H162</f>
        <v>20</v>
      </c>
      <c r="I161" s="126"/>
      <c r="J161" s="126"/>
      <c r="K161" s="126"/>
      <c r="L161" s="126"/>
      <c r="M161" s="46">
        <f aca="true" t="shared" si="11" ref="M161:M173">H161</f>
        <v>20</v>
      </c>
      <c r="N161" s="47">
        <f t="shared" si="9"/>
        <v>0</v>
      </c>
      <c r="O161" s="48"/>
    </row>
    <row r="162" spans="1:15" s="27" customFormat="1" ht="20.25" customHeight="1" hidden="1">
      <c r="A162" s="120" t="s">
        <v>303</v>
      </c>
      <c r="B162" s="82" t="s">
        <v>76</v>
      </c>
      <c r="C162" s="103" t="s">
        <v>291</v>
      </c>
      <c r="D162" s="103" t="s">
        <v>297</v>
      </c>
      <c r="E162" s="83" t="s">
        <v>300</v>
      </c>
      <c r="F162" s="83" t="s">
        <v>35</v>
      </c>
      <c r="G162" s="83" t="s">
        <v>77</v>
      </c>
      <c r="H162" s="122">
        <v>20</v>
      </c>
      <c r="I162" s="126"/>
      <c r="J162" s="126"/>
      <c r="K162" s="126"/>
      <c r="L162" s="126"/>
      <c r="M162" s="46">
        <f t="shared" si="11"/>
        <v>20</v>
      </c>
      <c r="N162" s="47">
        <f t="shared" si="9"/>
        <v>0</v>
      </c>
      <c r="O162" s="48"/>
    </row>
    <row r="163" spans="1:15" s="118" customFormat="1" ht="38.25" customHeight="1" hidden="1">
      <c r="A163" s="54" t="s">
        <v>304</v>
      </c>
      <c r="B163" s="158" t="s">
        <v>305</v>
      </c>
      <c r="C163" s="159" t="s">
        <v>112</v>
      </c>
      <c r="D163" s="54" t="s">
        <v>306</v>
      </c>
      <c r="E163" s="54"/>
      <c r="F163" s="54"/>
      <c r="G163" s="54"/>
      <c r="H163" s="166" t="e">
        <f>H164+#REF!</f>
        <v>#REF!</v>
      </c>
      <c r="I163" s="129" t="e">
        <f>I164+#REF!</f>
        <v>#REF!</v>
      </c>
      <c r="J163" s="129" t="e">
        <f>J164+#REF!</f>
        <v>#REF!</v>
      </c>
      <c r="K163" s="129" t="e">
        <f>K164+#REF!</f>
        <v>#REF!</v>
      </c>
      <c r="L163" s="129" t="e">
        <f>L164+#REF!</f>
        <v>#REF!</v>
      </c>
      <c r="M163" s="46" t="e">
        <f t="shared" si="11"/>
        <v>#REF!</v>
      </c>
      <c r="N163" s="47" t="e">
        <f t="shared" si="9"/>
        <v>#REF!</v>
      </c>
      <c r="O163" s="48"/>
    </row>
    <row r="164" spans="1:15" s="88" customFormat="1" ht="19.5" customHeight="1" hidden="1">
      <c r="A164" s="157" t="s">
        <v>307</v>
      </c>
      <c r="B164" s="163" t="s">
        <v>308</v>
      </c>
      <c r="C164" s="159" t="s">
        <v>112</v>
      </c>
      <c r="D164" s="54" t="s">
        <v>309</v>
      </c>
      <c r="E164" s="54" t="s">
        <v>310</v>
      </c>
      <c r="F164" s="54"/>
      <c r="G164" s="54"/>
      <c r="H164" s="166" t="e">
        <f>H165+H170</f>
        <v>#REF!</v>
      </c>
      <c r="I164" s="129">
        <f>I165+I170</f>
        <v>565</v>
      </c>
      <c r="J164" s="129">
        <f>J165+J170</f>
        <v>215</v>
      </c>
      <c r="K164" s="129">
        <f>K165+K170</f>
        <v>205</v>
      </c>
      <c r="L164" s="129">
        <f>L165+L170</f>
        <v>265</v>
      </c>
      <c r="M164" s="46" t="e">
        <f t="shared" si="11"/>
        <v>#REF!</v>
      </c>
      <c r="N164" s="47" t="e">
        <f t="shared" si="9"/>
        <v>#REF!</v>
      </c>
      <c r="O164" s="48"/>
    </row>
    <row r="165" spans="1:15" s="88" customFormat="1" ht="49.5" customHeight="1" hidden="1">
      <c r="A165" s="115" t="s">
        <v>311</v>
      </c>
      <c r="B165" s="130" t="s">
        <v>312</v>
      </c>
      <c r="C165" s="96" t="s">
        <v>112</v>
      </c>
      <c r="D165" s="77" t="s">
        <v>313</v>
      </c>
      <c r="E165" s="77" t="s">
        <v>314</v>
      </c>
      <c r="F165" s="77"/>
      <c r="G165" s="77"/>
      <c r="H165" s="116" t="e">
        <f>H166</f>
        <v>#REF!</v>
      </c>
      <c r="I165" s="178">
        <f>I167</f>
        <v>500</v>
      </c>
      <c r="J165" s="178">
        <f>J167</f>
        <v>150</v>
      </c>
      <c r="K165" s="178">
        <f>K167</f>
        <v>150</v>
      </c>
      <c r="L165" s="178">
        <f>L167</f>
        <v>200</v>
      </c>
      <c r="M165" s="46" t="e">
        <f t="shared" si="11"/>
        <v>#REF!</v>
      </c>
      <c r="N165" s="47" t="e">
        <f t="shared" si="9"/>
        <v>#REF!</v>
      </c>
      <c r="O165" s="48"/>
    </row>
    <row r="166" spans="1:15" s="88" customFormat="1" ht="30" customHeight="1" hidden="1">
      <c r="A166" s="115" t="s">
        <v>289</v>
      </c>
      <c r="B166" s="64" t="s">
        <v>34</v>
      </c>
      <c r="C166" s="96" t="s">
        <v>112</v>
      </c>
      <c r="D166" s="77" t="s">
        <v>309</v>
      </c>
      <c r="E166" s="77" t="s">
        <v>314</v>
      </c>
      <c r="F166" s="77" t="s">
        <v>35</v>
      </c>
      <c r="G166" s="77"/>
      <c r="H166" s="116" t="e">
        <f>#REF!</f>
        <v>#REF!</v>
      </c>
      <c r="I166" s="117">
        <f>I167</f>
        <v>500</v>
      </c>
      <c r="J166" s="117">
        <f>J167</f>
        <v>150</v>
      </c>
      <c r="K166" s="117">
        <f>K167</f>
        <v>150</v>
      </c>
      <c r="L166" s="117">
        <f>L167</f>
        <v>200</v>
      </c>
      <c r="M166" s="46" t="e">
        <f t="shared" si="11"/>
        <v>#REF!</v>
      </c>
      <c r="N166" s="47" t="e">
        <f t="shared" si="9"/>
        <v>#REF!</v>
      </c>
      <c r="O166" s="48"/>
    </row>
    <row r="167" spans="1:15" s="88" customFormat="1" ht="17.25" customHeight="1" hidden="1">
      <c r="A167" s="115" t="s">
        <v>293</v>
      </c>
      <c r="B167" s="64" t="s">
        <v>64</v>
      </c>
      <c r="C167" s="96" t="s">
        <v>112</v>
      </c>
      <c r="D167" s="77" t="s">
        <v>309</v>
      </c>
      <c r="E167" s="77" t="s">
        <v>315</v>
      </c>
      <c r="F167" s="77" t="s">
        <v>35</v>
      </c>
      <c r="G167" s="77" t="s">
        <v>65</v>
      </c>
      <c r="H167" s="116">
        <f>H168+H169</f>
        <v>1819</v>
      </c>
      <c r="I167" s="117">
        <f>I169</f>
        <v>500</v>
      </c>
      <c r="J167" s="117">
        <f>J169</f>
        <v>150</v>
      </c>
      <c r="K167" s="117">
        <f>K169</f>
        <v>150</v>
      </c>
      <c r="L167" s="117">
        <f>L169</f>
        <v>200</v>
      </c>
      <c r="M167" s="46">
        <f t="shared" si="11"/>
        <v>1819</v>
      </c>
      <c r="N167" s="47">
        <f t="shared" si="9"/>
        <v>0</v>
      </c>
      <c r="O167" s="48"/>
    </row>
    <row r="168" spans="1:15" s="88" customFormat="1" ht="17.25" customHeight="1" hidden="1">
      <c r="A168" s="81" t="s">
        <v>294</v>
      </c>
      <c r="B168" s="82" t="s">
        <v>106</v>
      </c>
      <c r="C168" s="103" t="s">
        <v>112</v>
      </c>
      <c r="D168" s="83" t="s">
        <v>309</v>
      </c>
      <c r="E168" s="83" t="s">
        <v>316</v>
      </c>
      <c r="F168" s="83" t="s">
        <v>35</v>
      </c>
      <c r="G168" s="83" t="s">
        <v>107</v>
      </c>
      <c r="H168" s="122">
        <f>4+15</f>
        <v>19</v>
      </c>
      <c r="I168" s="117"/>
      <c r="J168" s="117"/>
      <c r="K168" s="117"/>
      <c r="L168" s="117"/>
      <c r="M168" s="46">
        <f t="shared" si="11"/>
        <v>19</v>
      </c>
      <c r="N168" s="47">
        <f t="shared" si="9"/>
        <v>0</v>
      </c>
      <c r="O168" s="48"/>
    </row>
    <row r="169" spans="1:15" s="27" customFormat="1" ht="17.25" customHeight="1" hidden="1">
      <c r="A169" s="81" t="s">
        <v>294</v>
      </c>
      <c r="B169" s="82" t="s">
        <v>76</v>
      </c>
      <c r="C169" s="103" t="s">
        <v>112</v>
      </c>
      <c r="D169" s="83" t="s">
        <v>309</v>
      </c>
      <c r="E169" s="83" t="s">
        <v>315</v>
      </c>
      <c r="F169" s="84" t="s">
        <v>35</v>
      </c>
      <c r="G169" s="84" t="s">
        <v>77</v>
      </c>
      <c r="H169" s="85">
        <v>1800</v>
      </c>
      <c r="I169" s="86">
        <v>500</v>
      </c>
      <c r="J169" s="86">
        <v>150</v>
      </c>
      <c r="K169" s="86">
        <v>150</v>
      </c>
      <c r="L169" s="86">
        <v>200</v>
      </c>
      <c r="M169" s="46">
        <f t="shared" si="11"/>
        <v>1800</v>
      </c>
      <c r="N169" s="47">
        <f t="shared" si="9"/>
        <v>0</v>
      </c>
      <c r="O169" s="48"/>
    </row>
    <row r="170" spans="1:15" s="27" customFormat="1" ht="32.25" customHeight="1" hidden="1">
      <c r="A170" s="115" t="s">
        <v>317</v>
      </c>
      <c r="B170" s="127" t="s">
        <v>318</v>
      </c>
      <c r="C170" s="96" t="s">
        <v>112</v>
      </c>
      <c r="D170" s="77" t="s">
        <v>309</v>
      </c>
      <c r="E170" s="77" t="s">
        <v>316</v>
      </c>
      <c r="F170" s="77"/>
      <c r="G170" s="77"/>
      <c r="H170" s="116" t="e">
        <f>H171</f>
        <v>#REF!</v>
      </c>
      <c r="I170" s="117">
        <f>I171</f>
        <v>65</v>
      </c>
      <c r="J170" s="117">
        <f>J171</f>
        <v>65</v>
      </c>
      <c r="K170" s="117">
        <f>K171</f>
        <v>55</v>
      </c>
      <c r="L170" s="117">
        <f>L171</f>
        <v>65</v>
      </c>
      <c r="M170" s="46" t="e">
        <f t="shared" si="11"/>
        <v>#REF!</v>
      </c>
      <c r="N170" s="47" t="e">
        <f t="shared" si="9"/>
        <v>#REF!</v>
      </c>
      <c r="O170" s="48"/>
    </row>
    <row r="171" spans="1:15" s="27" customFormat="1" ht="33" customHeight="1" hidden="1">
      <c r="A171" s="115" t="s">
        <v>319</v>
      </c>
      <c r="B171" s="64" t="s">
        <v>34</v>
      </c>
      <c r="C171" s="96" t="s">
        <v>112</v>
      </c>
      <c r="D171" s="77" t="s">
        <v>309</v>
      </c>
      <c r="E171" s="77" t="s">
        <v>316</v>
      </c>
      <c r="F171" s="77" t="s">
        <v>35</v>
      </c>
      <c r="G171" s="77"/>
      <c r="H171" s="116" t="e">
        <f>#REF!</f>
        <v>#REF!</v>
      </c>
      <c r="I171" s="117">
        <f aca="true" t="shared" si="12" ref="I171:L172">I172</f>
        <v>65</v>
      </c>
      <c r="J171" s="117">
        <f t="shared" si="12"/>
        <v>65</v>
      </c>
      <c r="K171" s="117">
        <f t="shared" si="12"/>
        <v>55</v>
      </c>
      <c r="L171" s="117">
        <f t="shared" si="12"/>
        <v>65</v>
      </c>
      <c r="M171" s="46" t="e">
        <f t="shared" si="11"/>
        <v>#REF!</v>
      </c>
      <c r="N171" s="47" t="e">
        <f t="shared" si="9"/>
        <v>#REF!</v>
      </c>
      <c r="O171" s="48"/>
    </row>
    <row r="172" spans="1:15" s="27" customFormat="1" ht="18.75" customHeight="1" hidden="1">
      <c r="A172" s="115" t="s">
        <v>320</v>
      </c>
      <c r="B172" s="64" t="s">
        <v>64</v>
      </c>
      <c r="C172" s="96" t="s">
        <v>112</v>
      </c>
      <c r="D172" s="77" t="s">
        <v>309</v>
      </c>
      <c r="E172" s="77" t="s">
        <v>316</v>
      </c>
      <c r="F172" s="77" t="s">
        <v>35</v>
      </c>
      <c r="G172" s="77" t="s">
        <v>65</v>
      </c>
      <c r="H172" s="116">
        <f>H173</f>
        <v>200</v>
      </c>
      <c r="I172" s="117">
        <f t="shared" si="12"/>
        <v>65</v>
      </c>
      <c r="J172" s="117">
        <f t="shared" si="12"/>
        <v>65</v>
      </c>
      <c r="K172" s="117">
        <f t="shared" si="12"/>
        <v>55</v>
      </c>
      <c r="L172" s="117">
        <f t="shared" si="12"/>
        <v>65</v>
      </c>
      <c r="M172" s="46">
        <f t="shared" si="11"/>
        <v>200</v>
      </c>
      <c r="N172" s="47">
        <f t="shared" si="9"/>
        <v>0</v>
      </c>
      <c r="O172" s="48"/>
    </row>
    <row r="173" spans="1:15" s="27" customFormat="1" ht="21" customHeight="1" hidden="1">
      <c r="A173" s="120" t="s">
        <v>321</v>
      </c>
      <c r="B173" s="82" t="s">
        <v>76</v>
      </c>
      <c r="C173" s="103" t="s">
        <v>112</v>
      </c>
      <c r="D173" s="83" t="s">
        <v>309</v>
      </c>
      <c r="E173" s="83" t="s">
        <v>316</v>
      </c>
      <c r="F173" s="83" t="s">
        <v>35</v>
      </c>
      <c r="G173" s="83" t="s">
        <v>77</v>
      </c>
      <c r="H173" s="122">
        <f>250-50</f>
        <v>200</v>
      </c>
      <c r="I173" s="126">
        <v>65</v>
      </c>
      <c r="J173" s="126">
        <v>65</v>
      </c>
      <c r="K173" s="126">
        <v>55</v>
      </c>
      <c r="L173" s="126">
        <v>65</v>
      </c>
      <c r="M173" s="46">
        <f t="shared" si="11"/>
        <v>200</v>
      </c>
      <c r="N173" s="47">
        <f t="shared" si="9"/>
        <v>0</v>
      </c>
      <c r="O173" s="48"/>
    </row>
    <row r="174" spans="1:15" s="27" customFormat="1" ht="93" customHeight="1">
      <c r="A174" s="115" t="s">
        <v>322</v>
      </c>
      <c r="B174" s="179" t="s">
        <v>323</v>
      </c>
      <c r="C174" s="96" t="s">
        <v>112</v>
      </c>
      <c r="D174" s="77" t="s">
        <v>297</v>
      </c>
      <c r="E174" s="77" t="s">
        <v>324</v>
      </c>
      <c r="F174" s="77"/>
      <c r="G174" s="77"/>
      <c r="H174" s="116">
        <f>H175</f>
        <v>35</v>
      </c>
      <c r="I174" s="126"/>
      <c r="J174" s="126"/>
      <c r="K174" s="126"/>
      <c r="L174" s="126"/>
      <c r="M174" s="46">
        <f>M175</f>
        <v>35</v>
      </c>
      <c r="N174" s="47">
        <f t="shared" si="9"/>
        <v>0</v>
      </c>
      <c r="O174" s="48"/>
    </row>
    <row r="175" spans="1:15" s="27" customFormat="1" ht="46.5" customHeight="1">
      <c r="A175" s="115" t="s">
        <v>325</v>
      </c>
      <c r="B175" s="64" t="s">
        <v>34</v>
      </c>
      <c r="C175" s="96" t="s">
        <v>112</v>
      </c>
      <c r="D175" s="96" t="s">
        <v>297</v>
      </c>
      <c r="E175" s="77" t="s">
        <v>324</v>
      </c>
      <c r="F175" s="77" t="s">
        <v>35</v>
      </c>
      <c r="G175" s="77"/>
      <c r="H175" s="116">
        <v>35</v>
      </c>
      <c r="I175" s="126"/>
      <c r="J175" s="126"/>
      <c r="K175" s="126"/>
      <c r="L175" s="126"/>
      <c r="M175" s="46">
        <f>'[1] СПР.22'!H199</f>
        <v>35</v>
      </c>
      <c r="N175" s="47">
        <f t="shared" si="9"/>
        <v>0</v>
      </c>
      <c r="O175" s="48"/>
    </row>
    <row r="176" spans="1:15" s="88" customFormat="1" ht="27" customHeight="1">
      <c r="A176" s="160" t="s">
        <v>304</v>
      </c>
      <c r="B176" s="176" t="s">
        <v>326</v>
      </c>
      <c r="C176" s="132" t="s">
        <v>112</v>
      </c>
      <c r="D176" s="50" t="s">
        <v>306</v>
      </c>
      <c r="E176" s="50"/>
      <c r="F176" s="50"/>
      <c r="G176" s="50"/>
      <c r="H176" s="52">
        <f>H177+H180</f>
        <v>3315.6</v>
      </c>
      <c r="I176" s="129" t="e">
        <f>#REF!</f>
        <v>#REF!</v>
      </c>
      <c r="J176" s="129" t="e">
        <f>#REF!</f>
        <v>#REF!</v>
      </c>
      <c r="K176" s="129" t="e">
        <f>#REF!</f>
        <v>#REF!</v>
      </c>
      <c r="L176" s="129" t="e">
        <f>#REF!</f>
        <v>#REF!</v>
      </c>
      <c r="M176" s="46">
        <f>H176</f>
        <v>3315.6</v>
      </c>
      <c r="N176" s="47">
        <f t="shared" si="9"/>
        <v>0</v>
      </c>
      <c r="O176" s="48"/>
    </row>
    <row r="177" spans="1:15" s="88" customFormat="1" ht="35.25" customHeight="1">
      <c r="A177" s="157" t="s">
        <v>327</v>
      </c>
      <c r="B177" s="163" t="s">
        <v>308</v>
      </c>
      <c r="C177" s="159" t="s">
        <v>112</v>
      </c>
      <c r="D177" s="54" t="s">
        <v>309</v>
      </c>
      <c r="E177" s="54"/>
      <c r="F177" s="54"/>
      <c r="G177" s="54"/>
      <c r="H177" s="166">
        <f>H178</f>
        <v>3059.6</v>
      </c>
      <c r="I177" s="129"/>
      <c r="J177" s="129"/>
      <c r="K177" s="129"/>
      <c r="L177" s="129"/>
      <c r="M177" s="46">
        <f>H177</f>
        <v>3059.6</v>
      </c>
      <c r="N177" s="47">
        <f t="shared" si="9"/>
        <v>0</v>
      </c>
      <c r="O177" s="48"/>
    </row>
    <row r="178" spans="1:15" s="88" customFormat="1" ht="76.5" customHeight="1">
      <c r="A178" s="115" t="s">
        <v>328</v>
      </c>
      <c r="B178" s="130" t="s">
        <v>329</v>
      </c>
      <c r="C178" s="96" t="s">
        <v>112</v>
      </c>
      <c r="D178" s="77" t="s">
        <v>313</v>
      </c>
      <c r="E178" s="77" t="s">
        <v>330</v>
      </c>
      <c r="F178" s="77"/>
      <c r="G178" s="77"/>
      <c r="H178" s="116">
        <f>H179</f>
        <v>3059.6</v>
      </c>
      <c r="I178" s="129"/>
      <c r="J178" s="129"/>
      <c r="K178" s="129"/>
      <c r="L178" s="129"/>
      <c r="M178" s="46">
        <f>H178</f>
        <v>3059.6</v>
      </c>
      <c r="N178" s="47">
        <f t="shared" si="9"/>
        <v>0</v>
      </c>
      <c r="O178" s="48"/>
    </row>
    <row r="179" spans="1:15" s="88" customFormat="1" ht="76.5" customHeight="1">
      <c r="A179" s="115" t="s">
        <v>331</v>
      </c>
      <c r="B179" s="64" t="s">
        <v>34</v>
      </c>
      <c r="C179" s="96" t="s">
        <v>112</v>
      </c>
      <c r="D179" s="77" t="s">
        <v>309</v>
      </c>
      <c r="E179" s="77" t="s">
        <v>330</v>
      </c>
      <c r="F179" s="77" t="s">
        <v>35</v>
      </c>
      <c r="G179" s="77"/>
      <c r="H179" s="116">
        <v>3059.6</v>
      </c>
      <c r="I179" s="129"/>
      <c r="J179" s="129"/>
      <c r="K179" s="129"/>
      <c r="L179" s="129"/>
      <c r="M179" s="46">
        <f>'[1] СПР.22'!H206</f>
        <v>3059.6</v>
      </c>
      <c r="N179" s="47">
        <f t="shared" si="9"/>
        <v>0</v>
      </c>
      <c r="O179" s="48"/>
    </row>
    <row r="180" spans="1:15" s="88" customFormat="1" ht="38.25" customHeight="1">
      <c r="A180" s="134" t="s">
        <v>332</v>
      </c>
      <c r="B180" s="170" t="s">
        <v>333</v>
      </c>
      <c r="C180" s="99" t="s">
        <v>112</v>
      </c>
      <c r="D180" s="136" t="s">
        <v>334</v>
      </c>
      <c r="E180" s="136"/>
      <c r="F180" s="136"/>
      <c r="G180" s="136"/>
      <c r="H180" s="137">
        <f>H181</f>
        <v>256</v>
      </c>
      <c r="I180" s="129"/>
      <c r="J180" s="129"/>
      <c r="K180" s="129"/>
      <c r="L180" s="129"/>
      <c r="M180" s="46">
        <f>H180</f>
        <v>256</v>
      </c>
      <c r="N180" s="47">
        <f t="shared" si="9"/>
        <v>0</v>
      </c>
      <c r="O180" s="48"/>
    </row>
    <row r="181" spans="1:15" s="88" customFormat="1" ht="60.75" customHeight="1">
      <c r="A181" s="115" t="s">
        <v>335</v>
      </c>
      <c r="B181" s="127" t="s">
        <v>336</v>
      </c>
      <c r="C181" s="96" t="s">
        <v>112</v>
      </c>
      <c r="D181" s="77" t="s">
        <v>334</v>
      </c>
      <c r="E181" s="77" t="s">
        <v>337</v>
      </c>
      <c r="F181" s="77"/>
      <c r="G181" s="77"/>
      <c r="H181" s="116">
        <f>H182</f>
        <v>256</v>
      </c>
      <c r="I181" s="129"/>
      <c r="J181" s="129"/>
      <c r="K181" s="129"/>
      <c r="L181" s="129"/>
      <c r="M181" s="46">
        <f>H181</f>
        <v>256</v>
      </c>
      <c r="N181" s="47">
        <f t="shared" si="9"/>
        <v>0</v>
      </c>
      <c r="O181" s="48"/>
    </row>
    <row r="182" spans="1:15" s="88" customFormat="1" ht="44.25" customHeight="1">
      <c r="A182" s="115" t="s">
        <v>338</v>
      </c>
      <c r="B182" s="64" t="s">
        <v>34</v>
      </c>
      <c r="C182" s="96" t="s">
        <v>112</v>
      </c>
      <c r="D182" s="77" t="s">
        <v>334</v>
      </c>
      <c r="E182" s="77" t="s">
        <v>337</v>
      </c>
      <c r="F182" s="77" t="s">
        <v>35</v>
      </c>
      <c r="G182" s="77"/>
      <c r="H182" s="116">
        <v>256</v>
      </c>
      <c r="I182" s="129"/>
      <c r="J182" s="129"/>
      <c r="K182" s="129"/>
      <c r="L182" s="129"/>
      <c r="M182" s="46">
        <f>'[1] СПР.22'!H213</f>
        <v>256</v>
      </c>
      <c r="N182" s="47">
        <f t="shared" si="9"/>
        <v>0</v>
      </c>
      <c r="O182" s="48"/>
    </row>
    <row r="183" spans="1:15" s="88" customFormat="1" ht="20.25" customHeight="1" hidden="1">
      <c r="A183" s="76" t="s">
        <v>339</v>
      </c>
      <c r="B183" s="64" t="s">
        <v>64</v>
      </c>
      <c r="C183" s="96" t="s">
        <v>112</v>
      </c>
      <c r="D183" s="77" t="s">
        <v>334</v>
      </c>
      <c r="E183" s="77" t="s">
        <v>340</v>
      </c>
      <c r="F183" s="78" t="s">
        <v>35</v>
      </c>
      <c r="G183" s="78" t="s">
        <v>65</v>
      </c>
      <c r="H183" s="79">
        <f>H184</f>
        <v>650</v>
      </c>
      <c r="I183" s="113">
        <f>I184</f>
        <v>200</v>
      </c>
      <c r="J183" s="113">
        <f>J184</f>
        <v>150</v>
      </c>
      <c r="K183" s="113">
        <f>K184</f>
        <v>38</v>
      </c>
      <c r="L183" s="113">
        <f>L184</f>
        <v>92</v>
      </c>
      <c r="M183" s="46">
        <f aca="true" t="shared" si="13" ref="M183:M205">H183</f>
        <v>650</v>
      </c>
      <c r="N183" s="47">
        <f t="shared" si="9"/>
        <v>0</v>
      </c>
      <c r="O183" s="48"/>
    </row>
    <row r="184" spans="1:15" ht="19.5" customHeight="1" hidden="1">
      <c r="A184" s="81" t="s">
        <v>341</v>
      </c>
      <c r="B184" s="82" t="s">
        <v>76</v>
      </c>
      <c r="C184" s="103" t="s">
        <v>112</v>
      </c>
      <c r="D184" s="83" t="s">
        <v>334</v>
      </c>
      <c r="E184" s="83" t="s">
        <v>340</v>
      </c>
      <c r="F184" s="84" t="s">
        <v>35</v>
      </c>
      <c r="G184" s="84" t="s">
        <v>77</v>
      </c>
      <c r="H184" s="85">
        <v>650</v>
      </c>
      <c r="I184" s="86">
        <v>200</v>
      </c>
      <c r="J184" s="86">
        <v>150</v>
      </c>
      <c r="K184" s="86">
        <v>38</v>
      </c>
      <c r="L184" s="86">
        <v>92</v>
      </c>
      <c r="M184" s="46">
        <f t="shared" si="13"/>
        <v>650</v>
      </c>
      <c r="N184" s="47">
        <f t="shared" si="9"/>
        <v>0</v>
      </c>
      <c r="O184" s="48"/>
    </row>
    <row r="185" spans="1:15" ht="19.5" customHeight="1" hidden="1">
      <c r="A185" s="115" t="s">
        <v>342</v>
      </c>
      <c r="B185" s="64" t="s">
        <v>64</v>
      </c>
      <c r="C185" s="96" t="s">
        <v>112</v>
      </c>
      <c r="D185" s="77" t="s">
        <v>343</v>
      </c>
      <c r="E185" s="77" t="s">
        <v>180</v>
      </c>
      <c r="F185" s="78" t="s">
        <v>35</v>
      </c>
      <c r="G185" s="78" t="s">
        <v>65</v>
      </c>
      <c r="H185" s="116">
        <f>H186</f>
        <v>20</v>
      </c>
      <c r="I185" s="126"/>
      <c r="J185" s="126"/>
      <c r="K185" s="126"/>
      <c r="L185" s="126"/>
      <c r="M185" s="46">
        <f t="shared" si="13"/>
        <v>20</v>
      </c>
      <c r="N185" s="47">
        <f aca="true" t="shared" si="14" ref="N185:N248">M185-H185</f>
        <v>0</v>
      </c>
      <c r="O185" s="48"/>
    </row>
    <row r="186" spans="1:15" ht="19.5" customHeight="1" hidden="1">
      <c r="A186" s="120" t="s">
        <v>344</v>
      </c>
      <c r="B186" s="82" t="s">
        <v>76</v>
      </c>
      <c r="C186" s="103" t="s">
        <v>112</v>
      </c>
      <c r="D186" s="83" t="s">
        <v>343</v>
      </c>
      <c r="E186" s="83" t="s">
        <v>180</v>
      </c>
      <c r="F186" s="84" t="s">
        <v>35</v>
      </c>
      <c r="G186" s="84" t="s">
        <v>77</v>
      </c>
      <c r="H186" s="122">
        <v>20</v>
      </c>
      <c r="I186" s="126"/>
      <c r="J186" s="126"/>
      <c r="K186" s="126"/>
      <c r="L186" s="126"/>
      <c r="M186" s="46">
        <f t="shared" si="13"/>
        <v>20</v>
      </c>
      <c r="N186" s="47">
        <f t="shared" si="14"/>
        <v>0</v>
      </c>
      <c r="O186" s="48"/>
    </row>
    <row r="187" spans="1:15" s="49" customFormat="1" ht="24" customHeight="1">
      <c r="A187" s="50" t="s">
        <v>345</v>
      </c>
      <c r="B187" s="180" t="s">
        <v>346</v>
      </c>
      <c r="C187" s="132" t="s">
        <v>112</v>
      </c>
      <c r="D187" s="50" t="s">
        <v>347</v>
      </c>
      <c r="E187" s="50"/>
      <c r="F187" s="50"/>
      <c r="G187" s="50"/>
      <c r="H187" s="52">
        <f>H191</f>
        <v>5228.9</v>
      </c>
      <c r="I187" s="129" t="e">
        <f>#REF!</f>
        <v>#REF!</v>
      </c>
      <c r="J187" s="129" t="e">
        <f>#REF!</f>
        <v>#REF!</v>
      </c>
      <c r="K187" s="129" t="e">
        <f>#REF!</f>
        <v>#REF!</v>
      </c>
      <c r="L187" s="129" t="e">
        <f>#REF!</f>
        <v>#REF!</v>
      </c>
      <c r="M187" s="46">
        <f t="shared" si="13"/>
        <v>5228.9</v>
      </c>
      <c r="N187" s="47">
        <f t="shared" si="14"/>
        <v>0</v>
      </c>
      <c r="O187" s="48"/>
    </row>
    <row r="188" spans="1:15" s="27" customFormat="1" ht="32.25" customHeight="1" hidden="1">
      <c r="A188" s="72" t="s">
        <v>348</v>
      </c>
      <c r="B188" s="163" t="s">
        <v>349</v>
      </c>
      <c r="C188" s="159" t="s">
        <v>112</v>
      </c>
      <c r="D188" s="54" t="s">
        <v>350</v>
      </c>
      <c r="E188" s="54" t="s">
        <v>351</v>
      </c>
      <c r="F188" s="74"/>
      <c r="G188" s="74"/>
      <c r="H188" s="56">
        <f>H189</f>
        <v>0</v>
      </c>
      <c r="I188" s="75">
        <f>I189</f>
        <v>0</v>
      </c>
      <c r="J188" s="75">
        <f>J189</f>
        <v>100</v>
      </c>
      <c r="K188" s="75">
        <f>K189</f>
        <v>100</v>
      </c>
      <c r="L188" s="75">
        <f>L189</f>
        <v>100</v>
      </c>
      <c r="M188" s="46">
        <f t="shared" si="13"/>
        <v>0</v>
      </c>
      <c r="N188" s="47">
        <f t="shared" si="14"/>
        <v>0</v>
      </c>
      <c r="O188" s="48"/>
    </row>
    <row r="189" spans="1:15" s="27" customFormat="1" ht="37.5" hidden="1">
      <c r="A189" s="76" t="s">
        <v>352</v>
      </c>
      <c r="B189" s="64" t="s">
        <v>34</v>
      </c>
      <c r="C189" s="96" t="s">
        <v>112</v>
      </c>
      <c r="D189" s="77" t="s">
        <v>350</v>
      </c>
      <c r="E189" s="77" t="s">
        <v>351</v>
      </c>
      <c r="F189" s="78" t="s">
        <v>35</v>
      </c>
      <c r="G189" s="78"/>
      <c r="H189" s="79">
        <f>'[2]Сводная роспись  СПр.№13пг (2)'!H234</f>
        <v>0</v>
      </c>
      <c r="I189" s="80">
        <f>I190</f>
        <v>0</v>
      </c>
      <c r="J189" s="80">
        <f>J190</f>
        <v>100</v>
      </c>
      <c r="K189" s="80">
        <f>K190</f>
        <v>100</v>
      </c>
      <c r="L189" s="80">
        <f>L190</f>
        <v>100</v>
      </c>
      <c r="M189" s="46">
        <f t="shared" si="13"/>
        <v>0</v>
      </c>
      <c r="N189" s="47">
        <f t="shared" si="14"/>
        <v>0</v>
      </c>
      <c r="O189" s="48"/>
    </row>
    <row r="190" spans="1:15" s="27" customFormat="1" ht="15.75" customHeight="1" hidden="1">
      <c r="A190" s="76" t="s">
        <v>353</v>
      </c>
      <c r="B190" s="64" t="s">
        <v>79</v>
      </c>
      <c r="C190" s="96" t="s">
        <v>112</v>
      </c>
      <c r="D190" s="77" t="s">
        <v>350</v>
      </c>
      <c r="E190" s="77" t="s">
        <v>351</v>
      </c>
      <c r="F190" s="78" t="s">
        <v>35</v>
      </c>
      <c r="G190" s="78" t="s">
        <v>80</v>
      </c>
      <c r="H190" s="79">
        <v>150</v>
      </c>
      <c r="I190" s="89">
        <v>0</v>
      </c>
      <c r="J190" s="89">
        <v>100</v>
      </c>
      <c r="K190" s="89">
        <v>100</v>
      </c>
      <c r="L190" s="89">
        <v>100</v>
      </c>
      <c r="M190" s="46">
        <f t="shared" si="13"/>
        <v>150</v>
      </c>
      <c r="N190" s="47">
        <f t="shared" si="14"/>
        <v>0</v>
      </c>
      <c r="O190" s="48"/>
    </row>
    <row r="191" spans="1:15" s="27" customFormat="1" ht="23.25" customHeight="1">
      <c r="A191" s="97" t="s">
        <v>348</v>
      </c>
      <c r="B191" s="170" t="s">
        <v>354</v>
      </c>
      <c r="C191" s="99" t="s">
        <v>112</v>
      </c>
      <c r="D191" s="136" t="s">
        <v>350</v>
      </c>
      <c r="E191" s="136"/>
      <c r="F191" s="136"/>
      <c r="G191" s="136"/>
      <c r="H191" s="137">
        <f>H192+H201</f>
        <v>5228.9</v>
      </c>
      <c r="I191" s="129" t="e">
        <f>I192</f>
        <v>#REF!</v>
      </c>
      <c r="J191" s="129" t="e">
        <f>J192</f>
        <v>#REF!</v>
      </c>
      <c r="K191" s="129" t="e">
        <f>K192</f>
        <v>#REF!</v>
      </c>
      <c r="L191" s="129" t="e">
        <f>L192</f>
        <v>#REF!</v>
      </c>
      <c r="M191" s="46">
        <f t="shared" si="13"/>
        <v>5228.9</v>
      </c>
      <c r="N191" s="47">
        <f t="shared" si="14"/>
        <v>0</v>
      </c>
      <c r="O191" s="48"/>
    </row>
    <row r="192" spans="1:15" s="27" customFormat="1" ht="55.5" customHeight="1" hidden="1">
      <c r="A192" s="76" t="s">
        <v>338</v>
      </c>
      <c r="B192" s="127" t="s">
        <v>355</v>
      </c>
      <c r="C192" s="96" t="s">
        <v>112</v>
      </c>
      <c r="D192" s="77" t="s">
        <v>350</v>
      </c>
      <c r="E192" s="77" t="s">
        <v>356</v>
      </c>
      <c r="F192" s="77"/>
      <c r="G192" s="77"/>
      <c r="H192" s="116">
        <f>H196+H197</f>
        <v>3424.6</v>
      </c>
      <c r="I192" s="117" t="e">
        <f>I196+I197</f>
        <v>#REF!</v>
      </c>
      <c r="J192" s="117" t="e">
        <f>J196+J197</f>
        <v>#REF!</v>
      </c>
      <c r="K192" s="117" t="e">
        <f>K196+K197</f>
        <v>#REF!</v>
      </c>
      <c r="L192" s="117" t="e">
        <f>L196+L197</f>
        <v>#REF!</v>
      </c>
      <c r="M192" s="46">
        <f t="shared" si="13"/>
        <v>3424.6</v>
      </c>
      <c r="N192" s="47">
        <f t="shared" si="14"/>
        <v>0</v>
      </c>
      <c r="O192" s="48"/>
    </row>
    <row r="193" spans="1:15" s="88" customFormat="1" ht="38.25" customHeight="1" hidden="1">
      <c r="A193" s="72" t="s">
        <v>357</v>
      </c>
      <c r="B193" s="163" t="s">
        <v>358</v>
      </c>
      <c r="C193" s="54" t="s">
        <v>112</v>
      </c>
      <c r="D193" s="54" t="s">
        <v>350</v>
      </c>
      <c r="E193" s="54" t="s">
        <v>359</v>
      </c>
      <c r="F193" s="74"/>
      <c r="G193" s="74"/>
      <c r="H193" s="56">
        <f>H196</f>
        <v>2509.6</v>
      </c>
      <c r="I193" s="75" t="e">
        <f>I196</f>
        <v>#REF!</v>
      </c>
      <c r="J193" s="75" t="e">
        <f>J196</f>
        <v>#REF!</v>
      </c>
      <c r="K193" s="75" t="e">
        <f>K196</f>
        <v>#REF!</v>
      </c>
      <c r="L193" s="75" t="e">
        <f>L196</f>
        <v>#REF!</v>
      </c>
      <c r="M193" s="46">
        <f t="shared" si="13"/>
        <v>2509.6</v>
      </c>
      <c r="N193" s="47">
        <f t="shared" si="14"/>
        <v>0</v>
      </c>
      <c r="O193" s="48"/>
    </row>
    <row r="194" spans="1:15" s="88" customFormat="1" ht="69" customHeight="1">
      <c r="A194" s="167" t="s">
        <v>352</v>
      </c>
      <c r="B194" s="127" t="s">
        <v>360</v>
      </c>
      <c r="C194" s="96" t="s">
        <v>112</v>
      </c>
      <c r="D194" s="77" t="s">
        <v>350</v>
      </c>
      <c r="E194" s="77" t="s">
        <v>356</v>
      </c>
      <c r="F194" s="59"/>
      <c r="G194" s="59"/>
      <c r="H194" s="61">
        <f>H195+H197</f>
        <v>3424.6</v>
      </c>
      <c r="I194" s="129"/>
      <c r="J194" s="129"/>
      <c r="K194" s="129"/>
      <c r="L194" s="129"/>
      <c r="M194" s="46">
        <f t="shared" si="13"/>
        <v>3424.6</v>
      </c>
      <c r="N194" s="47">
        <f t="shared" si="14"/>
        <v>0</v>
      </c>
      <c r="O194" s="48"/>
    </row>
    <row r="195" spans="1:15" s="88" customFormat="1" ht="152.25" customHeight="1">
      <c r="A195" s="134" t="s">
        <v>361</v>
      </c>
      <c r="B195" s="181" t="s">
        <v>362</v>
      </c>
      <c r="C195" s="136" t="s">
        <v>112</v>
      </c>
      <c r="D195" s="136" t="s">
        <v>350</v>
      </c>
      <c r="E195" s="136" t="s">
        <v>359</v>
      </c>
      <c r="F195" s="136"/>
      <c r="G195" s="136"/>
      <c r="H195" s="137">
        <f>H196</f>
        <v>2509.6</v>
      </c>
      <c r="I195" s="129"/>
      <c r="J195" s="129"/>
      <c r="K195" s="129"/>
      <c r="L195" s="129"/>
      <c r="M195" s="46">
        <f t="shared" si="13"/>
        <v>2509.6</v>
      </c>
      <c r="N195" s="47">
        <f t="shared" si="14"/>
        <v>0</v>
      </c>
      <c r="O195" s="48"/>
    </row>
    <row r="196" spans="1:15" s="88" customFormat="1" ht="57.75" customHeight="1">
      <c r="A196" s="115" t="s">
        <v>363</v>
      </c>
      <c r="B196" s="127" t="s">
        <v>152</v>
      </c>
      <c r="C196" s="96" t="s">
        <v>112</v>
      </c>
      <c r="D196" s="77" t="s">
        <v>350</v>
      </c>
      <c r="E196" s="77" t="s">
        <v>359</v>
      </c>
      <c r="F196" s="77" t="s">
        <v>142</v>
      </c>
      <c r="G196" s="77"/>
      <c r="H196" s="116">
        <f>3194-684.4</f>
        <v>2509.6</v>
      </c>
      <c r="I196" s="117" t="e">
        <f>#REF!</f>
        <v>#REF!</v>
      </c>
      <c r="J196" s="117" t="e">
        <f>#REF!</f>
        <v>#REF!</v>
      </c>
      <c r="K196" s="117" t="e">
        <f>#REF!</f>
        <v>#REF!</v>
      </c>
      <c r="L196" s="117" t="e">
        <f>#REF!</f>
        <v>#REF!</v>
      </c>
      <c r="M196" s="46">
        <f t="shared" si="13"/>
        <v>2509.6</v>
      </c>
      <c r="N196" s="47">
        <f t="shared" si="14"/>
        <v>0</v>
      </c>
      <c r="O196" s="48"/>
    </row>
    <row r="197" spans="1:15" s="27" customFormat="1" ht="135" customHeight="1">
      <c r="A197" s="97" t="s">
        <v>364</v>
      </c>
      <c r="B197" s="170" t="s">
        <v>365</v>
      </c>
      <c r="C197" s="99" t="s">
        <v>112</v>
      </c>
      <c r="D197" s="136" t="s">
        <v>350</v>
      </c>
      <c r="E197" s="171" t="s">
        <v>366</v>
      </c>
      <c r="F197" s="136"/>
      <c r="G197" s="136"/>
      <c r="H197" s="137">
        <f>H198</f>
        <v>914.9999999999999</v>
      </c>
      <c r="I197" s="129">
        <f>I198</f>
        <v>160</v>
      </c>
      <c r="J197" s="129">
        <f>J198</f>
        <v>200</v>
      </c>
      <c r="K197" s="129">
        <f>K198</f>
        <v>200</v>
      </c>
      <c r="L197" s="129">
        <f>L198</f>
        <v>758</v>
      </c>
      <c r="M197" s="46">
        <f t="shared" si="13"/>
        <v>914.9999999999999</v>
      </c>
      <c r="N197" s="47">
        <f t="shared" si="14"/>
        <v>0</v>
      </c>
      <c r="O197" s="48"/>
    </row>
    <row r="198" spans="1:15" s="27" customFormat="1" ht="52.5" customHeight="1">
      <c r="A198" s="115" t="s">
        <v>367</v>
      </c>
      <c r="B198" s="127" t="s">
        <v>152</v>
      </c>
      <c r="C198" s="96" t="s">
        <v>112</v>
      </c>
      <c r="D198" s="77" t="s">
        <v>350</v>
      </c>
      <c r="E198" s="150" t="s">
        <v>366</v>
      </c>
      <c r="F198" s="77" t="s">
        <v>142</v>
      </c>
      <c r="G198" s="77"/>
      <c r="H198" s="116">
        <f>1372.6-457.6</f>
        <v>914.9999999999999</v>
      </c>
      <c r="I198" s="117">
        <f aca="true" t="shared" si="15" ref="I198:L199">I199</f>
        <v>160</v>
      </c>
      <c r="J198" s="117">
        <f t="shared" si="15"/>
        <v>200</v>
      </c>
      <c r="K198" s="117">
        <f t="shared" si="15"/>
        <v>200</v>
      </c>
      <c r="L198" s="117">
        <f t="shared" si="15"/>
        <v>758</v>
      </c>
      <c r="M198" s="46">
        <f t="shared" si="13"/>
        <v>914.9999999999999</v>
      </c>
      <c r="N198" s="47">
        <f t="shared" si="14"/>
        <v>0</v>
      </c>
      <c r="O198" s="48"/>
    </row>
    <row r="199" spans="1:15" s="27" customFormat="1" ht="18.75" customHeight="1" hidden="1">
      <c r="A199" s="115" t="s">
        <v>368</v>
      </c>
      <c r="B199" s="64" t="s">
        <v>64</v>
      </c>
      <c r="C199" s="96" t="s">
        <v>112</v>
      </c>
      <c r="D199" s="77" t="s">
        <v>350</v>
      </c>
      <c r="E199" s="150" t="s">
        <v>366</v>
      </c>
      <c r="F199" s="77" t="s">
        <v>142</v>
      </c>
      <c r="G199" s="77" t="s">
        <v>65</v>
      </c>
      <c r="H199" s="116">
        <f>H200</f>
        <v>1083.5</v>
      </c>
      <c r="I199" s="117">
        <f t="shared" si="15"/>
        <v>160</v>
      </c>
      <c r="J199" s="117">
        <f t="shared" si="15"/>
        <v>200</v>
      </c>
      <c r="K199" s="117">
        <f t="shared" si="15"/>
        <v>200</v>
      </c>
      <c r="L199" s="117">
        <f t="shared" si="15"/>
        <v>758</v>
      </c>
      <c r="M199" s="46">
        <f t="shared" si="13"/>
        <v>1083.5</v>
      </c>
      <c r="N199" s="47">
        <f t="shared" si="14"/>
        <v>0</v>
      </c>
      <c r="O199" s="48"/>
    </row>
    <row r="200" spans="1:15" s="27" customFormat="1" ht="21" customHeight="1" hidden="1">
      <c r="A200" s="120" t="s">
        <v>369</v>
      </c>
      <c r="B200" s="82" t="s">
        <v>76</v>
      </c>
      <c r="C200" s="103" t="s">
        <v>112</v>
      </c>
      <c r="D200" s="83" t="s">
        <v>350</v>
      </c>
      <c r="E200" s="151" t="s">
        <v>366</v>
      </c>
      <c r="F200" s="83" t="s">
        <v>142</v>
      </c>
      <c r="G200" s="83" t="s">
        <v>77</v>
      </c>
      <c r="H200" s="122">
        <v>1083.5</v>
      </c>
      <c r="I200" s="86">
        <v>160</v>
      </c>
      <c r="J200" s="86">
        <v>200</v>
      </c>
      <c r="K200" s="86">
        <v>200</v>
      </c>
      <c r="L200" s="86">
        <v>758</v>
      </c>
      <c r="M200" s="46">
        <f t="shared" si="13"/>
        <v>1083.5</v>
      </c>
      <c r="N200" s="47">
        <f t="shared" si="14"/>
        <v>0</v>
      </c>
      <c r="O200" s="48"/>
    </row>
    <row r="201" spans="1:15" s="27" customFormat="1" ht="120" customHeight="1">
      <c r="A201" s="134" t="s">
        <v>370</v>
      </c>
      <c r="B201" s="170" t="s">
        <v>371</v>
      </c>
      <c r="C201" s="136" t="s">
        <v>112</v>
      </c>
      <c r="D201" s="136" t="s">
        <v>350</v>
      </c>
      <c r="E201" s="136" t="s">
        <v>141</v>
      </c>
      <c r="F201" s="136"/>
      <c r="G201" s="136"/>
      <c r="H201" s="137">
        <f>H202</f>
        <v>1804.3000000000002</v>
      </c>
      <c r="I201" s="126"/>
      <c r="J201" s="126"/>
      <c r="K201" s="126"/>
      <c r="L201" s="126"/>
      <c r="M201" s="46">
        <f t="shared" si="13"/>
        <v>1804.3000000000002</v>
      </c>
      <c r="N201" s="47">
        <f t="shared" si="14"/>
        <v>0</v>
      </c>
      <c r="O201" s="48"/>
    </row>
    <row r="202" spans="1:15" s="27" customFormat="1" ht="69" customHeight="1">
      <c r="A202" s="115" t="s">
        <v>372</v>
      </c>
      <c r="B202" s="127" t="s">
        <v>152</v>
      </c>
      <c r="C202" s="77" t="s">
        <v>112</v>
      </c>
      <c r="D202" s="77" t="s">
        <v>350</v>
      </c>
      <c r="E202" s="77" t="s">
        <v>141</v>
      </c>
      <c r="F202" s="77" t="s">
        <v>142</v>
      </c>
      <c r="G202" s="77"/>
      <c r="H202" s="116">
        <f>1789.9+14.4</f>
        <v>1804.3000000000002</v>
      </c>
      <c r="I202" s="126"/>
      <c r="J202" s="126"/>
      <c r="K202" s="126"/>
      <c r="L202" s="126"/>
      <c r="M202" s="46">
        <f t="shared" si="13"/>
        <v>1804.3000000000002</v>
      </c>
      <c r="N202" s="47">
        <f t="shared" si="14"/>
        <v>0</v>
      </c>
      <c r="O202" s="48"/>
    </row>
    <row r="203" spans="1:15" s="27" customFormat="1" ht="21" customHeight="1">
      <c r="A203" s="160" t="s">
        <v>373</v>
      </c>
      <c r="B203" s="176" t="s">
        <v>374</v>
      </c>
      <c r="C203" s="132" t="s">
        <v>112</v>
      </c>
      <c r="D203" s="50" t="s">
        <v>375</v>
      </c>
      <c r="E203" s="161"/>
      <c r="F203" s="50"/>
      <c r="G203" s="50"/>
      <c r="H203" s="52">
        <f>H204</f>
        <v>1345.9</v>
      </c>
      <c r="I203" s="126"/>
      <c r="J203" s="126"/>
      <c r="K203" s="126"/>
      <c r="L203" s="126"/>
      <c r="M203" s="46">
        <f t="shared" si="13"/>
        <v>1345.9</v>
      </c>
      <c r="N203" s="47">
        <f t="shared" si="14"/>
        <v>0</v>
      </c>
      <c r="O203" s="48"/>
    </row>
    <row r="204" spans="1:15" s="27" customFormat="1" ht="21" customHeight="1">
      <c r="A204" s="134" t="s">
        <v>376</v>
      </c>
      <c r="B204" s="73" t="s">
        <v>377</v>
      </c>
      <c r="C204" s="159" t="s">
        <v>112</v>
      </c>
      <c r="D204" s="54" t="s">
        <v>378</v>
      </c>
      <c r="E204" s="54"/>
      <c r="F204" s="54"/>
      <c r="G204" s="54"/>
      <c r="H204" s="166">
        <f>H205</f>
        <v>1345.9</v>
      </c>
      <c r="I204" s="126"/>
      <c r="J204" s="126"/>
      <c r="K204" s="126"/>
      <c r="L204" s="126"/>
      <c r="M204" s="46">
        <f t="shared" si="13"/>
        <v>1345.9</v>
      </c>
      <c r="N204" s="47">
        <f t="shared" si="14"/>
        <v>0</v>
      </c>
      <c r="O204" s="48"/>
    </row>
    <row r="205" spans="1:15" s="27" customFormat="1" ht="81" customHeight="1">
      <c r="A205" s="115" t="s">
        <v>379</v>
      </c>
      <c r="B205" s="130" t="s">
        <v>380</v>
      </c>
      <c r="C205" s="96" t="s">
        <v>112</v>
      </c>
      <c r="D205" s="77" t="s">
        <v>378</v>
      </c>
      <c r="E205" s="77" t="s">
        <v>340</v>
      </c>
      <c r="F205" s="77"/>
      <c r="G205" s="77"/>
      <c r="H205" s="116">
        <f>H206</f>
        <v>1345.9</v>
      </c>
      <c r="I205" s="126"/>
      <c r="J205" s="126"/>
      <c r="K205" s="126"/>
      <c r="L205" s="126"/>
      <c r="M205" s="46">
        <f t="shared" si="13"/>
        <v>1345.9</v>
      </c>
      <c r="N205" s="47">
        <f t="shared" si="14"/>
        <v>0</v>
      </c>
      <c r="O205" s="48"/>
    </row>
    <row r="206" spans="1:15" s="27" customFormat="1" ht="35.25" customHeight="1">
      <c r="A206" s="115" t="s">
        <v>381</v>
      </c>
      <c r="B206" s="64" t="s">
        <v>34</v>
      </c>
      <c r="C206" s="96" t="s">
        <v>112</v>
      </c>
      <c r="D206" s="77" t="s">
        <v>378</v>
      </c>
      <c r="E206" s="77" t="s">
        <v>340</v>
      </c>
      <c r="F206" s="77" t="s">
        <v>35</v>
      </c>
      <c r="G206" s="77"/>
      <c r="H206" s="116">
        <v>1345.9</v>
      </c>
      <c r="I206" s="126"/>
      <c r="J206" s="126"/>
      <c r="K206" s="126"/>
      <c r="L206" s="126"/>
      <c r="M206" s="46">
        <f>'[1] СПР.22'!H243</f>
        <v>1345.9</v>
      </c>
      <c r="N206" s="47">
        <f t="shared" si="14"/>
        <v>0</v>
      </c>
      <c r="O206" s="48"/>
    </row>
    <row r="207" spans="1:15" s="185" customFormat="1" ht="99" customHeight="1">
      <c r="A207" s="41" t="s">
        <v>382</v>
      </c>
      <c r="B207" s="182" t="s">
        <v>383</v>
      </c>
      <c r="C207" s="183" t="s">
        <v>112</v>
      </c>
      <c r="D207" s="43"/>
      <c r="E207" s="184"/>
      <c r="F207" s="43"/>
      <c r="G207" s="43"/>
      <c r="H207" s="44">
        <f>H210</f>
        <v>2</v>
      </c>
      <c r="I207" s="70"/>
      <c r="J207" s="70"/>
      <c r="K207" s="70"/>
      <c r="L207" s="70"/>
      <c r="M207" s="46">
        <f>H207</f>
        <v>2</v>
      </c>
      <c r="N207" s="47">
        <f t="shared" si="14"/>
        <v>0</v>
      </c>
      <c r="O207" s="48"/>
    </row>
    <row r="208" spans="1:15" s="185" customFormat="1" ht="21.75" customHeight="1">
      <c r="A208" s="115" t="s">
        <v>384</v>
      </c>
      <c r="B208" s="130" t="s">
        <v>385</v>
      </c>
      <c r="C208" s="96" t="s">
        <v>112</v>
      </c>
      <c r="D208" s="77" t="s">
        <v>386</v>
      </c>
      <c r="E208" s="150"/>
      <c r="F208" s="77"/>
      <c r="G208" s="77"/>
      <c r="H208" s="116">
        <f>H209</f>
        <v>2</v>
      </c>
      <c r="I208" s="70"/>
      <c r="J208" s="70"/>
      <c r="K208" s="70"/>
      <c r="L208" s="70"/>
      <c r="M208" s="46">
        <f>H208</f>
        <v>2</v>
      </c>
      <c r="N208" s="47">
        <f t="shared" si="14"/>
        <v>0</v>
      </c>
      <c r="O208" s="48"/>
    </row>
    <row r="209" spans="1:15" s="185" customFormat="1" ht="38.25" customHeight="1">
      <c r="A209" s="115" t="s">
        <v>30</v>
      </c>
      <c r="B209" s="130" t="s">
        <v>387</v>
      </c>
      <c r="C209" s="96" t="s">
        <v>112</v>
      </c>
      <c r="D209" s="77" t="s">
        <v>388</v>
      </c>
      <c r="E209" s="150"/>
      <c r="F209" s="77"/>
      <c r="G209" s="77"/>
      <c r="H209" s="116">
        <f>H210</f>
        <v>2</v>
      </c>
      <c r="I209" s="70"/>
      <c r="J209" s="70"/>
      <c r="K209" s="70"/>
      <c r="L209" s="70"/>
      <c r="M209" s="46">
        <f>H209</f>
        <v>2</v>
      </c>
      <c r="N209" s="47">
        <f t="shared" si="14"/>
        <v>0</v>
      </c>
      <c r="O209" s="48"/>
    </row>
    <row r="210" spans="1:15" s="187" customFormat="1" ht="36.75" customHeight="1">
      <c r="A210" s="115" t="s">
        <v>45</v>
      </c>
      <c r="B210" s="130" t="s">
        <v>389</v>
      </c>
      <c r="C210" s="96" t="s">
        <v>112</v>
      </c>
      <c r="D210" s="77" t="s">
        <v>388</v>
      </c>
      <c r="E210" s="150" t="s">
        <v>390</v>
      </c>
      <c r="F210" s="77"/>
      <c r="G210" s="77"/>
      <c r="H210" s="116">
        <f>H211</f>
        <v>2</v>
      </c>
      <c r="I210" s="186" t="e">
        <f>I212</f>
        <v>#REF!</v>
      </c>
      <c r="J210" s="186" t="e">
        <f>J212</f>
        <v>#REF!</v>
      </c>
      <c r="K210" s="186" t="e">
        <f>K212</f>
        <v>#REF!</v>
      </c>
      <c r="L210" s="186" t="e">
        <f>L212</f>
        <v>#REF!</v>
      </c>
      <c r="M210" s="46">
        <f>H210</f>
        <v>2</v>
      </c>
      <c r="N210" s="47">
        <f t="shared" si="14"/>
        <v>0</v>
      </c>
      <c r="O210" s="48"/>
    </row>
    <row r="211" spans="1:15" s="187" customFormat="1" ht="36" customHeight="1">
      <c r="A211" s="115" t="s">
        <v>391</v>
      </c>
      <c r="B211" s="130" t="s">
        <v>392</v>
      </c>
      <c r="C211" s="96" t="s">
        <v>112</v>
      </c>
      <c r="D211" s="77" t="s">
        <v>388</v>
      </c>
      <c r="E211" s="150" t="s">
        <v>393</v>
      </c>
      <c r="F211" s="77" t="s">
        <v>394</v>
      </c>
      <c r="G211" s="77"/>
      <c r="H211" s="116">
        <v>2</v>
      </c>
      <c r="I211" s="117" t="e">
        <f>I212</f>
        <v>#REF!</v>
      </c>
      <c r="J211" s="117" t="e">
        <f>J212</f>
        <v>#REF!</v>
      </c>
      <c r="K211" s="117" t="e">
        <f>K212</f>
        <v>#REF!</v>
      </c>
      <c r="L211" s="117" t="e">
        <f>L212</f>
        <v>#REF!</v>
      </c>
      <c r="M211" s="46">
        <f>'[1] СПР.22'!H250</f>
        <v>2</v>
      </c>
      <c r="N211" s="47">
        <f t="shared" si="14"/>
        <v>0</v>
      </c>
      <c r="O211" s="48"/>
    </row>
    <row r="212" spans="1:15" s="188" customFormat="1" ht="30.75" customHeight="1" hidden="1">
      <c r="A212" s="115" t="s">
        <v>395</v>
      </c>
      <c r="B212" s="64" t="s">
        <v>37</v>
      </c>
      <c r="C212" s="96" t="s">
        <v>112</v>
      </c>
      <c r="D212" s="77" t="s">
        <v>388</v>
      </c>
      <c r="E212" s="150" t="s">
        <v>390</v>
      </c>
      <c r="F212" s="77" t="s">
        <v>394</v>
      </c>
      <c r="G212" s="77"/>
      <c r="H212" s="116">
        <f>H213+H215</f>
        <v>102.3</v>
      </c>
      <c r="I212" s="117" t="e">
        <f>I213+#REF!+I215+#REF!</f>
        <v>#REF!</v>
      </c>
      <c r="J212" s="117" t="e">
        <f>J213+#REF!+J215+#REF!</f>
        <v>#REF!</v>
      </c>
      <c r="K212" s="117" t="e">
        <f>K213+#REF!+K215+#REF!</f>
        <v>#REF!</v>
      </c>
      <c r="L212" s="117" t="e">
        <f>L213+#REF!+L215+#REF!</f>
        <v>#REF!</v>
      </c>
      <c r="M212" s="46">
        <f aca="true" t="shared" si="16" ref="M212:M219">H212</f>
        <v>102.3</v>
      </c>
      <c r="N212" s="47">
        <f t="shared" si="14"/>
        <v>0</v>
      </c>
      <c r="O212" s="48"/>
    </row>
    <row r="213" spans="1:15" s="114" customFormat="1" ht="20.25" customHeight="1" hidden="1">
      <c r="A213" s="115" t="s">
        <v>396</v>
      </c>
      <c r="B213" s="102" t="s">
        <v>40</v>
      </c>
      <c r="C213" s="96" t="s">
        <v>112</v>
      </c>
      <c r="D213" s="77" t="s">
        <v>388</v>
      </c>
      <c r="E213" s="150" t="s">
        <v>390</v>
      </c>
      <c r="F213" s="78" t="s">
        <v>394</v>
      </c>
      <c r="G213" s="78" t="s">
        <v>38</v>
      </c>
      <c r="H213" s="79">
        <f>SUM(H214:H214)</f>
        <v>82.3</v>
      </c>
      <c r="I213" s="80">
        <f>SUM(I214:I214)</f>
        <v>483</v>
      </c>
      <c r="J213" s="80">
        <f>SUM(J214:J214)</f>
        <v>483</v>
      </c>
      <c r="K213" s="80">
        <f>SUM(K214:K214)</f>
        <v>485</v>
      </c>
      <c r="L213" s="80">
        <f>SUM(L214:L214)</f>
        <v>484.9</v>
      </c>
      <c r="M213" s="46">
        <f t="shared" si="16"/>
        <v>82.3</v>
      </c>
      <c r="N213" s="47">
        <f t="shared" si="14"/>
        <v>0</v>
      </c>
      <c r="O213" s="48"/>
    </row>
    <row r="214" spans="1:15" s="27" customFormat="1" ht="18.75" customHeight="1" hidden="1">
      <c r="A214" s="120" t="s">
        <v>397</v>
      </c>
      <c r="B214" s="67" t="s">
        <v>43</v>
      </c>
      <c r="C214" s="103" t="s">
        <v>112</v>
      </c>
      <c r="D214" s="83" t="s">
        <v>388</v>
      </c>
      <c r="E214" s="151" t="s">
        <v>390</v>
      </c>
      <c r="F214" s="83" t="s">
        <v>394</v>
      </c>
      <c r="G214" s="84" t="s">
        <v>41</v>
      </c>
      <c r="H214" s="85">
        <v>82.3</v>
      </c>
      <c r="I214" s="86">
        <v>483</v>
      </c>
      <c r="J214" s="86">
        <v>483</v>
      </c>
      <c r="K214" s="86">
        <v>485</v>
      </c>
      <c r="L214" s="86">
        <v>484.9</v>
      </c>
      <c r="M214" s="46">
        <f t="shared" si="16"/>
        <v>82.3</v>
      </c>
      <c r="N214" s="47">
        <f t="shared" si="14"/>
        <v>0</v>
      </c>
      <c r="O214" s="48"/>
    </row>
    <row r="215" spans="1:15" s="88" customFormat="1" ht="21" customHeight="1" hidden="1">
      <c r="A215" s="76" t="s">
        <v>395</v>
      </c>
      <c r="B215" s="64" t="s">
        <v>79</v>
      </c>
      <c r="C215" s="96" t="s">
        <v>112</v>
      </c>
      <c r="D215" s="77" t="s">
        <v>388</v>
      </c>
      <c r="E215" s="150" t="s">
        <v>398</v>
      </c>
      <c r="F215" s="77" t="s">
        <v>394</v>
      </c>
      <c r="G215" s="78" t="s">
        <v>80</v>
      </c>
      <c r="H215" s="79">
        <v>20</v>
      </c>
      <c r="I215" s="89">
        <v>4</v>
      </c>
      <c r="J215" s="125">
        <v>2</v>
      </c>
      <c r="K215" s="89">
        <v>2</v>
      </c>
      <c r="L215" s="125">
        <v>2</v>
      </c>
      <c r="M215" s="46">
        <f t="shared" si="16"/>
        <v>20</v>
      </c>
      <c r="N215" s="47">
        <f t="shared" si="14"/>
        <v>0</v>
      </c>
      <c r="O215" s="48"/>
    </row>
    <row r="216" spans="1:15" s="190" customFormat="1" ht="107.25" customHeight="1">
      <c r="A216" s="41" t="s">
        <v>399</v>
      </c>
      <c r="B216" s="189" t="s">
        <v>400</v>
      </c>
      <c r="C216" s="183" t="s">
        <v>112</v>
      </c>
      <c r="D216" s="43"/>
      <c r="E216" s="184"/>
      <c r="F216" s="43"/>
      <c r="G216" s="43"/>
      <c r="H216" s="44">
        <f>H217+H232+H240</f>
        <v>6528.8</v>
      </c>
      <c r="I216" s="45" t="e">
        <f>I217+#REF!+I232+I242+#REF!</f>
        <v>#REF!</v>
      </c>
      <c r="J216" s="45" t="e">
        <f>J217+#REF!+J232+J242+#REF!</f>
        <v>#REF!</v>
      </c>
      <c r="K216" s="45" t="e">
        <f>K217+#REF!+K232+K242+#REF!</f>
        <v>#REF!</v>
      </c>
      <c r="L216" s="45" t="e">
        <f>L217+#REF!+L232+L242+#REF!</f>
        <v>#REF!</v>
      </c>
      <c r="M216" s="46">
        <f t="shared" si="16"/>
        <v>6528.8</v>
      </c>
      <c r="N216" s="47">
        <f t="shared" si="14"/>
        <v>0</v>
      </c>
      <c r="O216" s="48"/>
    </row>
    <row r="217" spans="1:15" s="49" customFormat="1" ht="21" customHeight="1">
      <c r="A217" s="50" t="s">
        <v>25</v>
      </c>
      <c r="B217" s="176" t="s">
        <v>26</v>
      </c>
      <c r="C217" s="132" t="s">
        <v>112</v>
      </c>
      <c r="D217" s="50" t="s">
        <v>24</v>
      </c>
      <c r="E217" s="161"/>
      <c r="F217" s="50"/>
      <c r="G217" s="50"/>
      <c r="H217" s="52">
        <f aca="true" t="shared" si="17" ref="H217:L219">H218</f>
        <v>5684.8</v>
      </c>
      <c r="I217" s="53">
        <f t="shared" si="17"/>
        <v>1215</v>
      </c>
      <c r="J217" s="53">
        <f t="shared" si="17"/>
        <v>1217</v>
      </c>
      <c r="K217" s="53">
        <f t="shared" si="17"/>
        <v>1332</v>
      </c>
      <c r="L217" s="53">
        <f t="shared" si="17"/>
        <v>1284.1</v>
      </c>
      <c r="M217" s="46">
        <f t="shared" si="16"/>
        <v>5684.8</v>
      </c>
      <c r="N217" s="47">
        <f t="shared" si="14"/>
        <v>0</v>
      </c>
      <c r="O217" s="48"/>
    </row>
    <row r="218" spans="1:15" s="88" customFormat="1" ht="22.5" customHeight="1">
      <c r="A218" s="157" t="s">
        <v>27</v>
      </c>
      <c r="B218" s="163" t="s">
        <v>91</v>
      </c>
      <c r="C218" s="159" t="s">
        <v>112</v>
      </c>
      <c r="D218" s="54" t="s">
        <v>92</v>
      </c>
      <c r="E218" s="164"/>
      <c r="F218" s="54"/>
      <c r="G218" s="54"/>
      <c r="H218" s="166">
        <f t="shared" si="17"/>
        <v>5684.8</v>
      </c>
      <c r="I218" s="191">
        <f t="shared" si="17"/>
        <v>1215</v>
      </c>
      <c r="J218" s="191">
        <f t="shared" si="17"/>
        <v>1217</v>
      </c>
      <c r="K218" s="191">
        <f t="shared" si="17"/>
        <v>1332</v>
      </c>
      <c r="L218" s="191">
        <f t="shared" si="17"/>
        <v>1284.1</v>
      </c>
      <c r="M218" s="46">
        <f t="shared" si="16"/>
        <v>5684.8</v>
      </c>
      <c r="N218" s="47">
        <f t="shared" si="14"/>
        <v>0</v>
      </c>
      <c r="O218" s="48"/>
    </row>
    <row r="219" spans="1:15" s="118" customFormat="1" ht="78.75" customHeight="1">
      <c r="A219" s="115" t="s">
        <v>391</v>
      </c>
      <c r="B219" s="192" t="s">
        <v>401</v>
      </c>
      <c r="C219" s="96" t="s">
        <v>112</v>
      </c>
      <c r="D219" s="77" t="s">
        <v>92</v>
      </c>
      <c r="E219" s="150" t="s">
        <v>402</v>
      </c>
      <c r="F219" s="77"/>
      <c r="G219" s="77"/>
      <c r="H219" s="116">
        <f t="shared" si="17"/>
        <v>5684.8</v>
      </c>
      <c r="I219" s="117">
        <f t="shared" si="17"/>
        <v>1215</v>
      </c>
      <c r="J219" s="117">
        <f t="shared" si="17"/>
        <v>1217</v>
      </c>
      <c r="K219" s="117">
        <f t="shared" si="17"/>
        <v>1332</v>
      </c>
      <c r="L219" s="117">
        <f t="shared" si="17"/>
        <v>1284.1</v>
      </c>
      <c r="M219" s="46">
        <f t="shared" si="16"/>
        <v>5684.8</v>
      </c>
      <c r="N219" s="47">
        <f t="shared" si="14"/>
        <v>0</v>
      </c>
      <c r="O219" s="177"/>
    </row>
    <row r="220" spans="1:15" s="188" customFormat="1" ht="28.5" customHeight="1">
      <c r="A220" s="115" t="s">
        <v>124</v>
      </c>
      <c r="B220" s="64" t="s">
        <v>403</v>
      </c>
      <c r="C220" s="96" t="s">
        <v>112</v>
      </c>
      <c r="D220" s="77" t="s">
        <v>92</v>
      </c>
      <c r="E220" s="150" t="s">
        <v>402</v>
      </c>
      <c r="F220" s="77" t="s">
        <v>394</v>
      </c>
      <c r="G220" s="77"/>
      <c r="H220" s="116">
        <v>5684.8</v>
      </c>
      <c r="I220" s="178">
        <f>I221+I224+I229+I228</f>
        <v>1215</v>
      </c>
      <c r="J220" s="178">
        <f>J221+J224+J229+J228</f>
        <v>1217</v>
      </c>
      <c r="K220" s="178">
        <f>K221+K224+K229+K228</f>
        <v>1332</v>
      </c>
      <c r="L220" s="178">
        <f>L221+L224+L229+L228</f>
        <v>1284.1</v>
      </c>
      <c r="M220" s="46">
        <f>'[1] СПР.22'!H256</f>
        <v>5684.800000000001</v>
      </c>
      <c r="N220" s="47">
        <f t="shared" si="14"/>
        <v>0</v>
      </c>
      <c r="O220" s="48"/>
    </row>
    <row r="221" spans="1:15" s="114" customFormat="1" ht="34.5" customHeight="1" hidden="1">
      <c r="A221" s="76" t="s">
        <v>404</v>
      </c>
      <c r="B221" s="64" t="s">
        <v>37</v>
      </c>
      <c r="C221" s="96" t="s">
        <v>112</v>
      </c>
      <c r="D221" s="77" t="s">
        <v>99</v>
      </c>
      <c r="E221" s="150" t="s">
        <v>402</v>
      </c>
      <c r="F221" s="78" t="s">
        <v>394</v>
      </c>
      <c r="G221" s="78" t="s">
        <v>38</v>
      </c>
      <c r="H221" s="79">
        <f>SUM(H222:H223)</f>
        <v>2867</v>
      </c>
      <c r="I221" s="113">
        <f>SUM(I222:I223)</f>
        <v>1198</v>
      </c>
      <c r="J221" s="113">
        <f>SUM(J222:J223)</f>
        <v>1198</v>
      </c>
      <c r="K221" s="113">
        <f>SUM(K222:K223)</f>
        <v>1255</v>
      </c>
      <c r="L221" s="113">
        <f>SUM(L222:L223)</f>
        <v>1261</v>
      </c>
      <c r="M221" s="46">
        <f aca="true" t="shared" si="18" ref="M221:M234">H221</f>
        <v>2867</v>
      </c>
      <c r="N221" s="47">
        <f t="shared" si="14"/>
        <v>0</v>
      </c>
      <c r="O221" s="48"/>
    </row>
    <row r="222" spans="1:15" s="27" customFormat="1" ht="15.75" customHeight="1" hidden="1">
      <c r="A222" s="81" t="s">
        <v>405</v>
      </c>
      <c r="B222" s="67" t="s">
        <v>40</v>
      </c>
      <c r="C222" s="103" t="s">
        <v>112</v>
      </c>
      <c r="D222" s="83" t="s">
        <v>99</v>
      </c>
      <c r="E222" s="151" t="s">
        <v>402</v>
      </c>
      <c r="F222" s="83" t="s">
        <v>394</v>
      </c>
      <c r="G222" s="84" t="s">
        <v>41</v>
      </c>
      <c r="H222" s="85">
        <v>2272</v>
      </c>
      <c r="I222" s="86">
        <v>950</v>
      </c>
      <c r="J222" s="86">
        <v>950</v>
      </c>
      <c r="K222" s="86">
        <v>995</v>
      </c>
      <c r="L222" s="86">
        <v>998</v>
      </c>
      <c r="M222" s="46">
        <f t="shared" si="18"/>
        <v>2272</v>
      </c>
      <c r="N222" s="47">
        <f t="shared" si="14"/>
        <v>0</v>
      </c>
      <c r="O222" s="48"/>
    </row>
    <row r="223" spans="1:15" s="27" customFormat="1" ht="18" customHeight="1" hidden="1">
      <c r="A223" s="81" t="s">
        <v>406</v>
      </c>
      <c r="B223" s="67" t="s">
        <v>43</v>
      </c>
      <c r="C223" s="103" t="s">
        <v>112</v>
      </c>
      <c r="D223" s="83" t="s">
        <v>99</v>
      </c>
      <c r="E223" s="151" t="s">
        <v>402</v>
      </c>
      <c r="F223" s="84" t="s">
        <v>394</v>
      </c>
      <c r="G223" s="84">
        <v>213</v>
      </c>
      <c r="H223" s="85">
        <v>595</v>
      </c>
      <c r="I223" s="86">
        <v>248</v>
      </c>
      <c r="J223" s="86">
        <v>248</v>
      </c>
      <c r="K223" s="86">
        <v>260</v>
      </c>
      <c r="L223" s="86">
        <v>263</v>
      </c>
      <c r="M223" s="46">
        <f t="shared" si="18"/>
        <v>595</v>
      </c>
      <c r="N223" s="47">
        <f t="shared" si="14"/>
        <v>0</v>
      </c>
      <c r="O223" s="48"/>
    </row>
    <row r="224" spans="1:15" s="88" customFormat="1" ht="18" customHeight="1" hidden="1">
      <c r="A224" s="76" t="s">
        <v>407</v>
      </c>
      <c r="B224" s="64" t="s">
        <v>64</v>
      </c>
      <c r="C224" s="96" t="s">
        <v>112</v>
      </c>
      <c r="D224" s="77" t="s">
        <v>99</v>
      </c>
      <c r="E224" s="150" t="s">
        <v>402</v>
      </c>
      <c r="F224" s="77" t="s">
        <v>394</v>
      </c>
      <c r="G224" s="78" t="s">
        <v>65</v>
      </c>
      <c r="H224" s="79">
        <f>SUM(H225:H227)</f>
        <v>150.9</v>
      </c>
      <c r="I224" s="113">
        <f>SUM(I225:I227)</f>
        <v>12</v>
      </c>
      <c r="J224" s="113">
        <f>SUM(J225:J227)</f>
        <v>14</v>
      </c>
      <c r="K224" s="113">
        <f>SUM(K225:K227)</f>
        <v>14</v>
      </c>
      <c r="L224" s="113">
        <f>SUM(L225:L227)</f>
        <v>15</v>
      </c>
      <c r="M224" s="46">
        <f t="shared" si="18"/>
        <v>150.9</v>
      </c>
      <c r="N224" s="47">
        <f t="shared" si="14"/>
        <v>0</v>
      </c>
      <c r="O224" s="48"/>
    </row>
    <row r="225" spans="1:15" s="193" customFormat="1" ht="18.75" customHeight="1" hidden="1">
      <c r="A225" s="81" t="s">
        <v>408</v>
      </c>
      <c r="B225" s="82" t="s">
        <v>67</v>
      </c>
      <c r="C225" s="103" t="s">
        <v>112</v>
      </c>
      <c r="D225" s="83" t="s">
        <v>99</v>
      </c>
      <c r="E225" s="151" t="s">
        <v>402</v>
      </c>
      <c r="F225" s="83" t="s">
        <v>394</v>
      </c>
      <c r="G225" s="84" t="s">
        <v>68</v>
      </c>
      <c r="H225" s="85">
        <v>16</v>
      </c>
      <c r="I225" s="86">
        <v>2</v>
      </c>
      <c r="J225" s="86">
        <v>3</v>
      </c>
      <c r="K225" s="86">
        <v>4</v>
      </c>
      <c r="L225" s="86">
        <v>5</v>
      </c>
      <c r="M225" s="46">
        <f t="shared" si="18"/>
        <v>16</v>
      </c>
      <c r="N225" s="47">
        <f t="shared" si="14"/>
        <v>0</v>
      </c>
      <c r="O225" s="48"/>
    </row>
    <row r="226" spans="1:15" s="193" customFormat="1" ht="18.75" customHeight="1" hidden="1">
      <c r="A226" s="81" t="s">
        <v>409</v>
      </c>
      <c r="B226" s="82" t="s">
        <v>410</v>
      </c>
      <c r="C226" s="103" t="s">
        <v>112</v>
      </c>
      <c r="D226" s="83" t="s">
        <v>99</v>
      </c>
      <c r="E226" s="151" t="s">
        <v>402</v>
      </c>
      <c r="F226" s="83" t="s">
        <v>394</v>
      </c>
      <c r="G226" s="84" t="s">
        <v>107</v>
      </c>
      <c r="H226" s="85">
        <v>0.5</v>
      </c>
      <c r="I226" s="86"/>
      <c r="J226" s="86"/>
      <c r="K226" s="86"/>
      <c r="L226" s="86"/>
      <c r="M226" s="46">
        <f t="shared" si="18"/>
        <v>0.5</v>
      </c>
      <c r="N226" s="47">
        <f t="shared" si="14"/>
        <v>0</v>
      </c>
      <c r="O226" s="48"/>
    </row>
    <row r="227" spans="1:15" s="193" customFormat="1" ht="18.75" customHeight="1" hidden="1">
      <c r="A227" s="81" t="s">
        <v>411</v>
      </c>
      <c r="B227" s="82" t="s">
        <v>76</v>
      </c>
      <c r="C227" s="103" t="s">
        <v>112</v>
      </c>
      <c r="D227" s="83" t="s">
        <v>99</v>
      </c>
      <c r="E227" s="151" t="s">
        <v>402</v>
      </c>
      <c r="F227" s="77" t="s">
        <v>394</v>
      </c>
      <c r="G227" s="84" t="s">
        <v>77</v>
      </c>
      <c r="H227" s="85">
        <v>134.4</v>
      </c>
      <c r="I227" s="86">
        <v>10</v>
      </c>
      <c r="J227" s="86">
        <v>11</v>
      </c>
      <c r="K227" s="86">
        <v>10</v>
      </c>
      <c r="L227" s="86">
        <v>10</v>
      </c>
      <c r="M227" s="46">
        <f t="shared" si="18"/>
        <v>134.4</v>
      </c>
      <c r="N227" s="47">
        <f t="shared" si="14"/>
        <v>0</v>
      </c>
      <c r="O227" s="48"/>
    </row>
    <row r="228" spans="1:15" s="193" customFormat="1" ht="16.5" customHeight="1" hidden="1">
      <c r="A228" s="76" t="s">
        <v>412</v>
      </c>
      <c r="B228" s="64" t="s">
        <v>79</v>
      </c>
      <c r="C228" s="96" t="s">
        <v>112</v>
      </c>
      <c r="D228" s="77" t="s">
        <v>99</v>
      </c>
      <c r="E228" s="150" t="s">
        <v>402</v>
      </c>
      <c r="F228" s="77" t="s">
        <v>394</v>
      </c>
      <c r="G228" s="78" t="s">
        <v>80</v>
      </c>
      <c r="H228" s="79">
        <v>5</v>
      </c>
      <c r="I228" s="89">
        <v>0</v>
      </c>
      <c r="J228" s="89">
        <v>0</v>
      </c>
      <c r="K228" s="89">
        <v>2</v>
      </c>
      <c r="L228" s="89">
        <v>2</v>
      </c>
      <c r="M228" s="46">
        <f t="shared" si="18"/>
        <v>5</v>
      </c>
      <c r="N228" s="47">
        <f t="shared" si="14"/>
        <v>0</v>
      </c>
      <c r="O228" s="48"/>
    </row>
    <row r="229" spans="1:15" s="88" customFormat="1" ht="18.75" customHeight="1" hidden="1">
      <c r="A229" s="76" t="s">
        <v>413</v>
      </c>
      <c r="B229" s="64" t="s">
        <v>82</v>
      </c>
      <c r="C229" s="96" t="s">
        <v>112</v>
      </c>
      <c r="D229" s="77" t="s">
        <v>99</v>
      </c>
      <c r="E229" s="150" t="s">
        <v>402</v>
      </c>
      <c r="F229" s="78" t="s">
        <v>394</v>
      </c>
      <c r="G229" s="78" t="s">
        <v>83</v>
      </c>
      <c r="H229" s="79">
        <f>H231+H230</f>
        <v>90</v>
      </c>
      <c r="I229" s="113">
        <f>I231+I230</f>
        <v>5</v>
      </c>
      <c r="J229" s="113">
        <f>J231+J230</f>
        <v>5</v>
      </c>
      <c r="K229" s="113">
        <f>K231+K230</f>
        <v>61</v>
      </c>
      <c r="L229" s="113">
        <f>L231+L230</f>
        <v>6.1</v>
      </c>
      <c r="M229" s="46">
        <f t="shared" si="18"/>
        <v>90</v>
      </c>
      <c r="N229" s="47">
        <f t="shared" si="14"/>
        <v>0</v>
      </c>
      <c r="O229" s="48"/>
    </row>
    <row r="230" spans="1:15" s="88" customFormat="1" ht="17.25" customHeight="1" hidden="1">
      <c r="A230" s="81" t="s">
        <v>414</v>
      </c>
      <c r="B230" s="82" t="s">
        <v>199</v>
      </c>
      <c r="C230" s="103" t="s">
        <v>112</v>
      </c>
      <c r="D230" s="83" t="s">
        <v>99</v>
      </c>
      <c r="E230" s="151" t="s">
        <v>402</v>
      </c>
      <c r="F230" s="84" t="s">
        <v>394</v>
      </c>
      <c r="G230" s="84" t="s">
        <v>86</v>
      </c>
      <c r="H230" s="85">
        <v>50</v>
      </c>
      <c r="I230" s="71">
        <v>0</v>
      </c>
      <c r="J230" s="71">
        <v>0</v>
      </c>
      <c r="K230" s="71">
        <v>55</v>
      </c>
      <c r="L230" s="71">
        <v>0</v>
      </c>
      <c r="M230" s="46">
        <f t="shared" si="18"/>
        <v>50</v>
      </c>
      <c r="N230" s="47">
        <f t="shared" si="14"/>
        <v>0</v>
      </c>
      <c r="O230" s="48"/>
    </row>
    <row r="231" spans="1:15" s="193" customFormat="1" ht="16.5" customHeight="1" hidden="1">
      <c r="A231" s="81" t="s">
        <v>415</v>
      </c>
      <c r="B231" s="82" t="s">
        <v>88</v>
      </c>
      <c r="C231" s="103" t="s">
        <v>112</v>
      </c>
      <c r="D231" s="83" t="s">
        <v>99</v>
      </c>
      <c r="E231" s="151" t="s">
        <v>402</v>
      </c>
      <c r="F231" s="84" t="s">
        <v>394</v>
      </c>
      <c r="G231" s="84" t="s">
        <v>89</v>
      </c>
      <c r="H231" s="85">
        <v>40</v>
      </c>
      <c r="I231" s="194">
        <v>5</v>
      </c>
      <c r="J231" s="86">
        <v>5</v>
      </c>
      <c r="K231" s="194">
        <v>6</v>
      </c>
      <c r="L231" s="86">
        <v>6.1</v>
      </c>
      <c r="M231" s="46">
        <f t="shared" si="18"/>
        <v>40</v>
      </c>
      <c r="N231" s="47">
        <f t="shared" si="14"/>
        <v>0</v>
      </c>
      <c r="O231" s="48"/>
    </row>
    <row r="232" spans="1:15" s="193" customFormat="1" ht="21.75" customHeight="1">
      <c r="A232" s="160" t="s">
        <v>155</v>
      </c>
      <c r="B232" s="176" t="s">
        <v>416</v>
      </c>
      <c r="C232" s="132" t="s">
        <v>112</v>
      </c>
      <c r="D232" s="50" t="s">
        <v>417</v>
      </c>
      <c r="E232" s="161"/>
      <c r="F232" s="50"/>
      <c r="G232" s="50"/>
      <c r="H232" s="52">
        <f>H233</f>
        <v>244</v>
      </c>
      <c r="I232" s="129">
        <f>I234</f>
        <v>10</v>
      </c>
      <c r="J232" s="129">
        <f>J234</f>
        <v>70</v>
      </c>
      <c r="K232" s="129">
        <f>K234</f>
        <v>10</v>
      </c>
      <c r="L232" s="129">
        <f>L234</f>
        <v>10</v>
      </c>
      <c r="M232" s="46">
        <f t="shared" si="18"/>
        <v>244</v>
      </c>
      <c r="N232" s="47">
        <f t="shared" si="14"/>
        <v>0</v>
      </c>
      <c r="O232" s="48"/>
    </row>
    <row r="233" spans="1:15" s="193" customFormat="1" ht="17.25" customHeight="1">
      <c r="A233" s="115" t="s">
        <v>418</v>
      </c>
      <c r="B233" s="127" t="s">
        <v>419</v>
      </c>
      <c r="C233" s="96" t="s">
        <v>112</v>
      </c>
      <c r="D233" s="77" t="s">
        <v>420</v>
      </c>
      <c r="E233" s="150"/>
      <c r="F233" s="77"/>
      <c r="G233" s="77"/>
      <c r="H233" s="116">
        <f>H234</f>
        <v>244</v>
      </c>
      <c r="I233" s="117">
        <v>0</v>
      </c>
      <c r="J233" s="117">
        <v>30</v>
      </c>
      <c r="K233" s="117">
        <v>30</v>
      </c>
      <c r="L233" s="117">
        <v>40</v>
      </c>
      <c r="M233" s="46">
        <f t="shared" si="18"/>
        <v>244</v>
      </c>
      <c r="N233" s="47">
        <f t="shared" si="14"/>
        <v>0</v>
      </c>
      <c r="O233" s="48"/>
    </row>
    <row r="234" spans="1:15" s="193" customFormat="1" ht="87" customHeight="1">
      <c r="A234" s="115" t="s">
        <v>161</v>
      </c>
      <c r="B234" s="127" t="s">
        <v>421</v>
      </c>
      <c r="C234" s="96" t="s">
        <v>112</v>
      </c>
      <c r="D234" s="77" t="s">
        <v>420</v>
      </c>
      <c r="E234" s="150" t="s">
        <v>422</v>
      </c>
      <c r="F234" s="77"/>
      <c r="G234" s="77"/>
      <c r="H234" s="116">
        <f>H235</f>
        <v>244</v>
      </c>
      <c r="I234" s="117">
        <f aca="true" t="shared" si="19" ref="I234:L235">I235</f>
        <v>10</v>
      </c>
      <c r="J234" s="117">
        <f t="shared" si="19"/>
        <v>70</v>
      </c>
      <c r="K234" s="117">
        <f t="shared" si="19"/>
        <v>10</v>
      </c>
      <c r="L234" s="117">
        <f t="shared" si="19"/>
        <v>10</v>
      </c>
      <c r="M234" s="46">
        <f t="shared" si="18"/>
        <v>244</v>
      </c>
      <c r="N234" s="47">
        <f t="shared" si="14"/>
        <v>0</v>
      </c>
      <c r="O234" s="48"/>
    </row>
    <row r="235" spans="1:15" s="193" customFormat="1" ht="43.5" customHeight="1">
      <c r="A235" s="115" t="s">
        <v>423</v>
      </c>
      <c r="B235" s="64" t="s">
        <v>239</v>
      </c>
      <c r="C235" s="96" t="s">
        <v>112</v>
      </c>
      <c r="D235" s="77" t="s">
        <v>420</v>
      </c>
      <c r="E235" s="150" t="s">
        <v>424</v>
      </c>
      <c r="F235" s="77" t="s">
        <v>35</v>
      </c>
      <c r="G235" s="77"/>
      <c r="H235" s="116">
        <v>244</v>
      </c>
      <c r="I235" s="117">
        <f t="shared" si="19"/>
        <v>10</v>
      </c>
      <c r="J235" s="117">
        <f t="shared" si="19"/>
        <v>70</v>
      </c>
      <c r="K235" s="117">
        <f t="shared" si="19"/>
        <v>10</v>
      </c>
      <c r="L235" s="117">
        <f t="shared" si="19"/>
        <v>10</v>
      </c>
      <c r="M235" s="46">
        <f>'[1] СПР.22'!H272</f>
        <v>244</v>
      </c>
      <c r="N235" s="47">
        <f t="shared" si="14"/>
        <v>0</v>
      </c>
      <c r="O235" s="48"/>
    </row>
    <row r="236" spans="1:15" s="193" customFormat="1" ht="18" customHeight="1" hidden="1">
      <c r="A236" s="115" t="s">
        <v>425</v>
      </c>
      <c r="B236" s="64" t="s">
        <v>64</v>
      </c>
      <c r="C236" s="96" t="s">
        <v>112</v>
      </c>
      <c r="D236" s="77" t="s">
        <v>420</v>
      </c>
      <c r="E236" s="150" t="s">
        <v>424</v>
      </c>
      <c r="F236" s="77" t="s">
        <v>35</v>
      </c>
      <c r="G236" s="77" t="s">
        <v>65</v>
      </c>
      <c r="H236" s="116">
        <f>H237</f>
        <v>35</v>
      </c>
      <c r="I236" s="117">
        <f>I239</f>
        <v>10</v>
      </c>
      <c r="J236" s="117">
        <f>J239</f>
        <v>70</v>
      </c>
      <c r="K236" s="117">
        <f>K239</f>
        <v>10</v>
      </c>
      <c r="L236" s="117">
        <f>L239</f>
        <v>10</v>
      </c>
      <c r="M236" s="46">
        <f aca="true" t="shared" si="20" ref="M236:M242">H236</f>
        <v>35</v>
      </c>
      <c r="N236" s="47">
        <f t="shared" si="14"/>
        <v>0</v>
      </c>
      <c r="O236" s="48"/>
    </row>
    <row r="237" spans="1:15" s="193" customFormat="1" ht="18" customHeight="1" hidden="1">
      <c r="A237" s="120" t="s">
        <v>426</v>
      </c>
      <c r="B237" s="82" t="s">
        <v>76</v>
      </c>
      <c r="C237" s="103" t="s">
        <v>112</v>
      </c>
      <c r="D237" s="83" t="s">
        <v>420</v>
      </c>
      <c r="E237" s="151" t="s">
        <v>424</v>
      </c>
      <c r="F237" s="83" t="s">
        <v>35</v>
      </c>
      <c r="G237" s="83" t="s">
        <v>77</v>
      </c>
      <c r="H237" s="122">
        <v>35</v>
      </c>
      <c r="I237" s="117"/>
      <c r="J237" s="117"/>
      <c r="K237" s="117"/>
      <c r="L237" s="117"/>
      <c r="M237" s="46">
        <f t="shared" si="20"/>
        <v>35</v>
      </c>
      <c r="N237" s="47">
        <f t="shared" si="14"/>
        <v>0</v>
      </c>
      <c r="O237" s="48"/>
    </row>
    <row r="238" spans="1:15" s="193" customFormat="1" ht="18" customHeight="1" hidden="1">
      <c r="A238" s="120" t="s">
        <v>427</v>
      </c>
      <c r="B238" s="64" t="s">
        <v>82</v>
      </c>
      <c r="C238" s="96" t="s">
        <v>112</v>
      </c>
      <c r="D238" s="77"/>
      <c r="E238" s="151" t="s">
        <v>424</v>
      </c>
      <c r="F238" s="77" t="s">
        <v>35</v>
      </c>
      <c r="G238" s="77" t="s">
        <v>83</v>
      </c>
      <c r="H238" s="116">
        <f>H239</f>
        <v>5</v>
      </c>
      <c r="I238" s="117"/>
      <c r="J238" s="117"/>
      <c r="K238" s="117"/>
      <c r="L238" s="117"/>
      <c r="M238" s="46">
        <f t="shared" si="20"/>
        <v>5</v>
      </c>
      <c r="N238" s="47">
        <f t="shared" si="14"/>
        <v>0</v>
      </c>
      <c r="O238" s="48"/>
    </row>
    <row r="239" spans="1:15" s="193" customFormat="1" ht="20.25" customHeight="1" hidden="1">
      <c r="A239" s="120" t="s">
        <v>428</v>
      </c>
      <c r="B239" s="82" t="s">
        <v>88</v>
      </c>
      <c r="C239" s="103" t="s">
        <v>112</v>
      </c>
      <c r="D239" s="83" t="s">
        <v>420</v>
      </c>
      <c r="E239" s="151" t="s">
        <v>424</v>
      </c>
      <c r="F239" s="83" t="s">
        <v>35</v>
      </c>
      <c r="G239" s="83" t="s">
        <v>89</v>
      </c>
      <c r="H239" s="122">
        <v>5</v>
      </c>
      <c r="I239" s="126">
        <v>10</v>
      </c>
      <c r="J239" s="126">
        <v>70</v>
      </c>
      <c r="K239" s="126">
        <v>10</v>
      </c>
      <c r="L239" s="126">
        <v>10</v>
      </c>
      <c r="M239" s="46">
        <f t="shared" si="20"/>
        <v>5</v>
      </c>
      <c r="N239" s="47">
        <f t="shared" si="14"/>
        <v>0</v>
      </c>
      <c r="O239" s="48"/>
    </row>
    <row r="240" spans="1:15" s="193" customFormat="1" ht="20.25" customHeight="1">
      <c r="A240" s="160" t="s">
        <v>16</v>
      </c>
      <c r="B240" s="176" t="s">
        <v>429</v>
      </c>
      <c r="C240" s="132" t="s">
        <v>112</v>
      </c>
      <c r="D240" s="50" t="s">
        <v>282</v>
      </c>
      <c r="E240" s="161"/>
      <c r="F240" s="50"/>
      <c r="G240" s="50"/>
      <c r="H240" s="52">
        <f aca="true" t="shared" si="21" ref="H240:L242">H241</f>
        <v>600</v>
      </c>
      <c r="I240" s="129">
        <f t="shared" si="21"/>
        <v>50</v>
      </c>
      <c r="J240" s="129">
        <f t="shared" si="21"/>
        <v>40</v>
      </c>
      <c r="K240" s="129">
        <f t="shared" si="21"/>
        <v>75</v>
      </c>
      <c r="L240" s="129">
        <f t="shared" si="21"/>
        <v>35</v>
      </c>
      <c r="M240" s="46">
        <f t="shared" si="20"/>
        <v>600</v>
      </c>
      <c r="N240" s="47">
        <f t="shared" si="14"/>
        <v>0</v>
      </c>
      <c r="O240" s="48"/>
    </row>
    <row r="241" spans="1:15" s="193" customFormat="1" ht="20.25" customHeight="1">
      <c r="A241" s="115" t="s">
        <v>430</v>
      </c>
      <c r="B241" s="127" t="s">
        <v>284</v>
      </c>
      <c r="C241" s="96" t="s">
        <v>112</v>
      </c>
      <c r="D241" s="77" t="s">
        <v>285</v>
      </c>
      <c r="E241" s="77"/>
      <c r="F241" s="83"/>
      <c r="G241" s="83"/>
      <c r="H241" s="116">
        <f t="shared" si="21"/>
        <v>600</v>
      </c>
      <c r="I241" s="117">
        <f t="shared" si="21"/>
        <v>50</v>
      </c>
      <c r="J241" s="117">
        <f t="shared" si="21"/>
        <v>40</v>
      </c>
      <c r="K241" s="117">
        <f t="shared" si="21"/>
        <v>75</v>
      </c>
      <c r="L241" s="117">
        <f t="shared" si="21"/>
        <v>35</v>
      </c>
      <c r="M241" s="46">
        <f t="shared" si="20"/>
        <v>600</v>
      </c>
      <c r="N241" s="47">
        <f t="shared" si="14"/>
        <v>0</v>
      </c>
      <c r="O241" s="48"/>
    </row>
    <row r="242" spans="1:15" s="193" customFormat="1" ht="103.5" customHeight="1">
      <c r="A242" s="115" t="s">
        <v>168</v>
      </c>
      <c r="B242" s="127" t="s">
        <v>431</v>
      </c>
      <c r="C242" s="96" t="s">
        <v>112</v>
      </c>
      <c r="D242" s="77" t="s">
        <v>285</v>
      </c>
      <c r="E242" s="77" t="s">
        <v>432</v>
      </c>
      <c r="F242" s="77"/>
      <c r="G242" s="77"/>
      <c r="H242" s="116">
        <f t="shared" si="21"/>
        <v>600</v>
      </c>
      <c r="I242" s="117">
        <f t="shared" si="21"/>
        <v>50</v>
      </c>
      <c r="J242" s="117">
        <f t="shared" si="21"/>
        <v>40</v>
      </c>
      <c r="K242" s="117">
        <f t="shared" si="21"/>
        <v>75</v>
      </c>
      <c r="L242" s="117">
        <f t="shared" si="21"/>
        <v>35</v>
      </c>
      <c r="M242" s="46">
        <f t="shared" si="20"/>
        <v>600</v>
      </c>
      <c r="N242" s="47">
        <f t="shared" si="14"/>
        <v>0</v>
      </c>
      <c r="O242" s="48"/>
    </row>
    <row r="243" spans="1:15" s="193" customFormat="1" ht="45" customHeight="1">
      <c r="A243" s="76" t="s">
        <v>433</v>
      </c>
      <c r="B243" s="64" t="s">
        <v>239</v>
      </c>
      <c r="C243" s="96" t="s">
        <v>112</v>
      </c>
      <c r="D243" s="77" t="s">
        <v>285</v>
      </c>
      <c r="E243" s="77" t="s">
        <v>432</v>
      </c>
      <c r="F243" s="77" t="s">
        <v>35</v>
      </c>
      <c r="G243" s="77"/>
      <c r="H243" s="116">
        <v>600</v>
      </c>
      <c r="I243" s="117">
        <f>I244</f>
        <v>50</v>
      </c>
      <c r="J243" s="117">
        <f>J244</f>
        <v>40</v>
      </c>
      <c r="K243" s="117">
        <f>K244</f>
        <v>75</v>
      </c>
      <c r="L243" s="117">
        <f>L244</f>
        <v>35</v>
      </c>
      <c r="M243" s="46">
        <f>'[1] СПР.22'!H282</f>
        <v>600</v>
      </c>
      <c r="N243" s="47">
        <f t="shared" si="14"/>
        <v>0</v>
      </c>
      <c r="O243" s="48"/>
    </row>
    <row r="244" spans="1:15" s="193" customFormat="1" ht="17.25" customHeight="1" hidden="1">
      <c r="A244" s="76" t="s">
        <v>434</v>
      </c>
      <c r="B244" s="64" t="s">
        <v>64</v>
      </c>
      <c r="C244" s="96" t="s">
        <v>112</v>
      </c>
      <c r="D244" s="77" t="s">
        <v>285</v>
      </c>
      <c r="E244" s="77" t="s">
        <v>435</v>
      </c>
      <c r="F244" s="78" t="s">
        <v>35</v>
      </c>
      <c r="G244" s="78" t="s">
        <v>65</v>
      </c>
      <c r="H244" s="79">
        <f>H245+H246</f>
        <v>154</v>
      </c>
      <c r="I244" s="80">
        <f>I246</f>
        <v>50</v>
      </c>
      <c r="J244" s="80">
        <f>J246</f>
        <v>40</v>
      </c>
      <c r="K244" s="80">
        <f>K246</f>
        <v>75</v>
      </c>
      <c r="L244" s="80">
        <f>L246</f>
        <v>35</v>
      </c>
      <c r="M244" s="46">
        <f aca="true" t="shared" si="22" ref="M244:M253">H244</f>
        <v>154</v>
      </c>
      <c r="N244" s="47">
        <f t="shared" si="14"/>
        <v>0</v>
      </c>
      <c r="O244" s="48"/>
    </row>
    <row r="245" spans="1:15" s="193" customFormat="1" ht="17.25" customHeight="1" hidden="1">
      <c r="A245" s="81" t="s">
        <v>436</v>
      </c>
      <c r="B245" s="82" t="s">
        <v>410</v>
      </c>
      <c r="C245" s="103" t="s">
        <v>112</v>
      </c>
      <c r="D245" s="83" t="s">
        <v>285</v>
      </c>
      <c r="E245" s="83" t="s">
        <v>435</v>
      </c>
      <c r="F245" s="84" t="s">
        <v>35</v>
      </c>
      <c r="G245" s="84" t="s">
        <v>107</v>
      </c>
      <c r="H245" s="85">
        <v>4</v>
      </c>
      <c r="I245" s="117"/>
      <c r="J245" s="117"/>
      <c r="K245" s="117"/>
      <c r="L245" s="117"/>
      <c r="M245" s="46">
        <f t="shared" si="22"/>
        <v>4</v>
      </c>
      <c r="N245" s="47">
        <f t="shared" si="14"/>
        <v>0</v>
      </c>
      <c r="O245" s="48"/>
    </row>
    <row r="246" spans="1:15" s="193" customFormat="1" ht="17.25" customHeight="1" hidden="1">
      <c r="A246" s="81" t="s">
        <v>437</v>
      </c>
      <c r="B246" s="82" t="s">
        <v>76</v>
      </c>
      <c r="C246" s="103" t="s">
        <v>112</v>
      </c>
      <c r="D246" s="83" t="s">
        <v>285</v>
      </c>
      <c r="E246" s="83" t="s">
        <v>435</v>
      </c>
      <c r="F246" s="84" t="s">
        <v>35</v>
      </c>
      <c r="G246" s="84" t="s">
        <v>77</v>
      </c>
      <c r="H246" s="85">
        <v>150</v>
      </c>
      <c r="I246" s="126">
        <v>50</v>
      </c>
      <c r="J246" s="126">
        <v>40</v>
      </c>
      <c r="K246" s="126">
        <v>75</v>
      </c>
      <c r="L246" s="126">
        <v>35</v>
      </c>
      <c r="M246" s="46">
        <f t="shared" si="22"/>
        <v>150</v>
      </c>
      <c r="N246" s="47">
        <f t="shared" si="14"/>
        <v>0</v>
      </c>
      <c r="O246" s="48"/>
    </row>
    <row r="247" spans="1:15" s="193" customFormat="1" ht="17.25" customHeight="1" hidden="1">
      <c r="A247" s="76" t="s">
        <v>438</v>
      </c>
      <c r="B247" s="64" t="s">
        <v>79</v>
      </c>
      <c r="C247" s="96" t="s">
        <v>112</v>
      </c>
      <c r="D247" s="77" t="s">
        <v>285</v>
      </c>
      <c r="E247" s="77" t="s">
        <v>435</v>
      </c>
      <c r="F247" s="78" t="s">
        <v>35</v>
      </c>
      <c r="G247" s="77" t="s">
        <v>80</v>
      </c>
      <c r="H247" s="79">
        <v>11</v>
      </c>
      <c r="I247" s="126"/>
      <c r="J247" s="126"/>
      <c r="K247" s="126"/>
      <c r="L247" s="126"/>
      <c r="M247" s="46">
        <f t="shared" si="22"/>
        <v>11</v>
      </c>
      <c r="N247" s="47">
        <f t="shared" si="14"/>
        <v>0</v>
      </c>
      <c r="O247" s="48"/>
    </row>
    <row r="248" spans="1:15" s="193" customFormat="1" ht="17.25" customHeight="1" hidden="1">
      <c r="A248" s="115" t="s">
        <v>320</v>
      </c>
      <c r="B248" s="64" t="s">
        <v>64</v>
      </c>
      <c r="C248" s="96" t="s">
        <v>112</v>
      </c>
      <c r="D248" s="77" t="s">
        <v>309</v>
      </c>
      <c r="E248" s="77" t="s">
        <v>316</v>
      </c>
      <c r="F248" s="77" t="s">
        <v>35</v>
      </c>
      <c r="G248" s="77" t="s">
        <v>65</v>
      </c>
      <c r="H248" s="116">
        <f>H249</f>
        <v>300</v>
      </c>
      <c r="I248" s="126"/>
      <c r="J248" s="126"/>
      <c r="K248" s="126"/>
      <c r="L248" s="126"/>
      <c r="M248" s="46">
        <f t="shared" si="22"/>
        <v>300</v>
      </c>
      <c r="N248" s="47">
        <f t="shared" si="14"/>
        <v>0</v>
      </c>
      <c r="O248" s="48"/>
    </row>
    <row r="249" spans="1:15" s="193" customFormat="1" ht="17.25" customHeight="1" hidden="1">
      <c r="A249" s="120" t="s">
        <v>321</v>
      </c>
      <c r="B249" s="82" t="s">
        <v>76</v>
      </c>
      <c r="C249" s="103" t="s">
        <v>112</v>
      </c>
      <c r="D249" s="83" t="s">
        <v>309</v>
      </c>
      <c r="E249" s="83" t="s">
        <v>337</v>
      </c>
      <c r="F249" s="83" t="s">
        <v>35</v>
      </c>
      <c r="G249" s="83" t="s">
        <v>77</v>
      </c>
      <c r="H249" s="122">
        <v>300</v>
      </c>
      <c r="I249" s="126"/>
      <c r="J249" s="126"/>
      <c r="K249" s="126"/>
      <c r="L249" s="126"/>
      <c r="M249" s="46">
        <f t="shared" si="22"/>
        <v>300</v>
      </c>
      <c r="N249" s="47">
        <f>M249-H249</f>
        <v>0</v>
      </c>
      <c r="O249" s="48"/>
    </row>
    <row r="250" spans="1:15" s="193" customFormat="1" ht="19.5" customHeight="1" hidden="1">
      <c r="A250" s="115" t="s">
        <v>195</v>
      </c>
      <c r="B250" s="64" t="s">
        <v>64</v>
      </c>
      <c r="C250" s="96" t="s">
        <v>112</v>
      </c>
      <c r="D250" s="59" t="s">
        <v>439</v>
      </c>
      <c r="E250" s="150" t="s">
        <v>432</v>
      </c>
      <c r="F250" s="77" t="s">
        <v>35</v>
      </c>
      <c r="G250" s="77" t="s">
        <v>65</v>
      </c>
      <c r="H250" s="79">
        <f>H251+H252</f>
        <v>100</v>
      </c>
      <c r="I250" s="80">
        <f>SUM(I252)</f>
        <v>25</v>
      </c>
      <c r="J250" s="80">
        <f>SUM(J252)</f>
        <v>50</v>
      </c>
      <c r="K250" s="80">
        <f>SUM(K252)</f>
        <v>25</v>
      </c>
      <c r="L250" s="80">
        <f>SUM(L252)</f>
        <v>50</v>
      </c>
      <c r="M250" s="46">
        <f t="shared" si="22"/>
        <v>100</v>
      </c>
      <c r="N250" s="47">
        <f>M250-H250</f>
        <v>0</v>
      </c>
      <c r="O250" s="48"/>
    </row>
    <row r="251" spans="1:15" s="193" customFormat="1" ht="19.5" customHeight="1" hidden="1">
      <c r="A251" s="120" t="s">
        <v>440</v>
      </c>
      <c r="B251" s="82" t="s">
        <v>441</v>
      </c>
      <c r="C251" s="103" t="s">
        <v>112</v>
      </c>
      <c r="D251" s="68" t="s">
        <v>439</v>
      </c>
      <c r="E251" s="151" t="s">
        <v>432</v>
      </c>
      <c r="F251" s="83" t="s">
        <v>35</v>
      </c>
      <c r="G251" s="83" t="s">
        <v>442</v>
      </c>
      <c r="H251" s="85">
        <v>30</v>
      </c>
      <c r="I251" s="117"/>
      <c r="J251" s="117"/>
      <c r="K251" s="117"/>
      <c r="L251" s="117"/>
      <c r="M251" s="46">
        <f t="shared" si="22"/>
        <v>30</v>
      </c>
      <c r="N251" s="47">
        <f>M251-H251</f>
        <v>0</v>
      </c>
      <c r="O251" s="48"/>
    </row>
    <row r="252" spans="1:15" s="193" customFormat="1" ht="15.75" customHeight="1" hidden="1">
      <c r="A252" s="120" t="s">
        <v>443</v>
      </c>
      <c r="B252" s="82" t="s">
        <v>76</v>
      </c>
      <c r="C252" s="103" t="s">
        <v>112</v>
      </c>
      <c r="D252" s="68" t="s">
        <v>439</v>
      </c>
      <c r="E252" s="151" t="s">
        <v>432</v>
      </c>
      <c r="F252" s="83" t="s">
        <v>35</v>
      </c>
      <c r="G252" s="84" t="s">
        <v>77</v>
      </c>
      <c r="H252" s="85">
        <v>70</v>
      </c>
      <c r="I252" s="126">
        <v>25</v>
      </c>
      <c r="J252" s="126">
        <v>50</v>
      </c>
      <c r="K252" s="126">
        <v>25</v>
      </c>
      <c r="L252" s="126">
        <v>50</v>
      </c>
      <c r="M252" s="46">
        <f t="shared" si="22"/>
        <v>70</v>
      </c>
      <c r="N252" s="47">
        <f>M252-H252</f>
        <v>0</v>
      </c>
      <c r="O252" s="48"/>
    </row>
    <row r="253" spans="1:15" s="201" customFormat="1" ht="21" customHeight="1">
      <c r="A253" s="195"/>
      <c r="B253" s="196" t="s">
        <v>444</v>
      </c>
      <c r="C253" s="197"/>
      <c r="D253" s="198"/>
      <c r="E253" s="198"/>
      <c r="F253" s="198"/>
      <c r="G253" s="198"/>
      <c r="H253" s="199">
        <f>H11+H48+H207+H216</f>
        <v>49445</v>
      </c>
      <c r="I253" s="200" t="e">
        <f>I11+I48+#REF!+I216+#REF!</f>
        <v>#REF!</v>
      </c>
      <c r="J253" s="200" t="e">
        <f>J11+J48+#REF!+J216+#REF!</f>
        <v>#REF!</v>
      </c>
      <c r="K253" s="200" t="e">
        <f>K11+K48+#REF!+K216+#REF!</f>
        <v>#REF!</v>
      </c>
      <c r="L253" s="200" t="e">
        <f>L11+L48+#REF!+L216+#REF!</f>
        <v>#REF!</v>
      </c>
      <c r="M253" s="46">
        <f t="shared" si="22"/>
        <v>49445</v>
      </c>
      <c r="N253" s="47">
        <f>M253-H253</f>
        <v>0</v>
      </c>
      <c r="O253" s="48"/>
    </row>
    <row r="254" spans="1:13" s="209" customFormat="1" ht="17.25" customHeight="1">
      <c r="A254" s="202"/>
      <c r="B254" s="203"/>
      <c r="C254" s="204"/>
      <c r="D254" s="205"/>
      <c r="E254" s="206"/>
      <c r="F254" s="202"/>
      <c r="G254" s="202"/>
      <c r="H254" s="207"/>
      <c r="I254" s="208"/>
      <c r="K254" s="140"/>
      <c r="M254" s="210"/>
    </row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</sheetData>
  <sheetProtection/>
  <mergeCells count="1">
    <mergeCell ref="A7:H7"/>
  </mergeCells>
  <printOptions/>
  <pageMargins left="0.3937007874015748" right="0" top="0.1968503937007874" bottom="0.1968503937007874" header="0.3937007874015748" footer="0.1968503937007874"/>
  <pageSetup horizontalDpi="600" verticalDpi="600" orientation="portrait" scale="63" r:id="rId3"/>
  <rowBreaks count="6" manualBreakCount="6">
    <brk id="43" max="7" man="1"/>
    <brk id="102" max="7" man="1"/>
    <brk id="146" max="7" man="1"/>
    <brk id="194" max="7" man="1"/>
    <brk id="215" max="7" man="1"/>
    <brk id="253" max="7" man="1"/>
  </rowBreaks>
  <colBreaks count="1" manualBreakCount="1">
    <brk id="8" max="252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2012-01-23T12:07:15Z</dcterms:modified>
  <cp:category/>
  <cp:version/>
  <cp:contentType/>
  <cp:contentStatus/>
</cp:coreProperties>
</file>