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425" windowWidth="15120" windowHeight="6090" firstSheet="4" activeTab="6"/>
  </bookViews>
  <sheets>
    <sheet name="2015 год прил. №1" sheetId="1" r:id="rId1"/>
    <sheet name="отчет за 2015 год прил.№2" sheetId="2" r:id="rId2"/>
    <sheet name="отчет за 2015 год  прил. №3" sheetId="3" r:id="rId3"/>
    <sheet name="отчет за 2015 год прил № 4" sheetId="4" r:id="rId4"/>
    <sheet name="отчет за 2015 Прил. №5" sheetId="5" r:id="rId5"/>
    <sheet name="отчет за 2015 прил. № 6" sheetId="6" r:id="rId6"/>
    <sheet name="отчет прил. за 2015  № 7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'2015 год прил. №1'!$A$75:$F$333</definedName>
    <definedName name="List1" localSheetId="0">'2015 год прил. №1'!#REF!</definedName>
    <definedName name="List1" localSheetId="2">'отчет за 2015 год  прил. №3'!#REF!</definedName>
    <definedName name="List1" localSheetId="1">'отчет за 2015 год прил.№2'!#REF!</definedName>
    <definedName name="List1" localSheetId="5">'отчет за 2015 прил. № 6'!#REF!</definedName>
    <definedName name="List1" localSheetId="6">'отчет прил. за 2015  № 7'!#REF!</definedName>
    <definedName name="List2" localSheetId="0">'2015 год прил. №1'!#REF!</definedName>
    <definedName name="List2" localSheetId="2">'отчет за 2015 год  прил. №3'!#REF!</definedName>
    <definedName name="List2" localSheetId="1">'отчет за 2015 год прил.№2'!#REF!</definedName>
    <definedName name="List2" localSheetId="5">'отчет за 2015 прил. № 6'!#REF!</definedName>
    <definedName name="List2" localSheetId="6">'отчет прил. за 2015  № 7'!#REF!</definedName>
    <definedName name="List3" localSheetId="0">'2015 год прил. №1'!#REF!</definedName>
    <definedName name="List3" localSheetId="2">'отчет за 2015 год  прил. №3'!#REF!</definedName>
    <definedName name="List3" localSheetId="1">'отчет за 2015 год прил.№2'!#REF!</definedName>
    <definedName name="List3" localSheetId="5">'отчет за 2015 прил. № 6'!#REF!</definedName>
    <definedName name="List3" localSheetId="6">'отчет прил. за 2015  № 7'!#REF!</definedName>
    <definedName name="OLE_LINK1_16">#REF!</definedName>
    <definedName name="Spr_MO" localSheetId="0">'2015 год прил. №1'!#REF!</definedName>
    <definedName name="Spr_MO" localSheetId="2">'отчет за 2015 год  прил. №3'!#REF!</definedName>
    <definedName name="Spr_MO" localSheetId="1">'отчет за 2015 год прил.№2'!#REF!</definedName>
    <definedName name="Spr_MO" localSheetId="5">'отчет за 2015 прил. № 6'!#REF!</definedName>
    <definedName name="Spr_MO" localSheetId="4">#REF!</definedName>
    <definedName name="Spr_MO" localSheetId="6">'отчет прил. за 2015  № 7'!#REF!</definedName>
    <definedName name="Spr_MO">#REF!</definedName>
    <definedName name="Z_E1D00EA3_7EDD_11D7_A0DF_0050DA4520DA_.wvu.Cols" localSheetId="0" hidden="1">'2015 год прил. №1'!#REF!</definedName>
    <definedName name="Z_E1D00EA3_7EDD_11D7_A0DF_0050DA4520DA_.wvu.Cols" localSheetId="2" hidden="1">'отчет за 2015 год  прил. №3'!#REF!</definedName>
    <definedName name="Z_E1D00EA3_7EDD_11D7_A0DF_0050DA4520DA_.wvu.Cols" localSheetId="1" hidden="1">'отчет за 2015 год прил.№2'!#REF!</definedName>
    <definedName name="Z_E1D00EA3_7EDD_11D7_A0DF_0050DA4520DA_.wvu.Cols" localSheetId="5" hidden="1">'отчет за 2015 прил. № 6'!#REF!</definedName>
    <definedName name="Z_E1D00EA3_7EDD_11D7_A0DF_0050DA4520DA_.wvu.Cols" localSheetId="6" hidden="1">'отчет прил. за 2015  № 7'!#REF!</definedName>
    <definedName name="Z_E1D00EA3_7EDD_11D7_A0DF_0050DA4520DA_.wvu.FilterData" localSheetId="0" hidden="1">'2015 год прил. №1'!#REF!</definedName>
    <definedName name="Z_E1D00EA3_7EDD_11D7_A0DF_0050DA4520DA_.wvu.FilterData" localSheetId="2" hidden="1">'отчет за 2015 год  прил. №3'!$A$12:$C$22</definedName>
    <definedName name="Z_E1D00EA3_7EDD_11D7_A0DF_0050DA4520DA_.wvu.FilterData" localSheetId="1" hidden="1">'отчет за 2015 год прил.№2'!$B$13:$G$25</definedName>
    <definedName name="Z_E1D00EA3_7EDD_11D7_A0DF_0050DA4520DA_.wvu.FilterData" localSheetId="5" hidden="1">'отчет за 2015 прил. № 6'!#REF!</definedName>
    <definedName name="Z_E1D00EA3_7EDD_11D7_A0DF_0050DA4520DA_.wvu.FilterData" localSheetId="6" hidden="1">'отчет прил. за 2015  № 7'!#REF!</definedName>
    <definedName name="Z_E1D00EA3_7EDD_11D7_A0DF_0050DA4520DA_.wvu.PrintArea" localSheetId="0" hidden="1">'2015 год прил. №1'!#REF!</definedName>
    <definedName name="Z_E1D00EA3_7EDD_11D7_A0DF_0050DA4520DA_.wvu.PrintArea" localSheetId="2" hidden="1">'отчет за 2015 год  прил. №3'!$A$8:$C$32</definedName>
    <definedName name="Z_E1D00EA3_7EDD_11D7_A0DF_0050DA4520DA_.wvu.PrintArea" localSheetId="1" hidden="1">'отчет за 2015 год прил.№2'!$B$8:$G$40</definedName>
    <definedName name="Z_E1D00EA3_7EDD_11D7_A0DF_0050DA4520DA_.wvu.PrintArea" localSheetId="5" hidden="1">'отчет за 2015 прил. № 6'!$A$8:$D$11</definedName>
    <definedName name="Z_E1D00EA3_7EDD_11D7_A0DF_0050DA4520DA_.wvu.PrintArea" localSheetId="6" hidden="1">'отчет прил. за 2015  № 7'!$A$9:$C$12</definedName>
    <definedName name="Z_E1D00EA3_7EDD_11D7_A0DF_0050DA4520DA_.wvu.PrintTitles" localSheetId="0" hidden="1">'2015 год прил. №1'!#REF!</definedName>
    <definedName name="Z_E1D00EA3_7EDD_11D7_A0DF_0050DA4520DA_.wvu.PrintTitles" localSheetId="2" hidden="1">'отчет за 2015 год  прил. №3'!$11:$12</definedName>
    <definedName name="Z_E1D00EA3_7EDD_11D7_A0DF_0050DA4520DA_.wvu.PrintTitles" localSheetId="1" hidden="1">'отчет за 2015 год прил.№2'!$12:$13</definedName>
    <definedName name="Z_E1D00EA3_7EDD_11D7_A0DF_0050DA4520DA_.wvu.PrintTitles" localSheetId="5" hidden="1">'отчет за 2015 прил. № 6'!#REF!</definedName>
    <definedName name="Z_E1D00EA3_7EDD_11D7_A0DF_0050DA4520DA_.wvu.PrintTitles" localSheetId="6" hidden="1">'отчет прил. за 2015  № 7'!#REF!</definedName>
    <definedName name="Должность" localSheetId="0">'2015 год прил. №1'!#REF!</definedName>
    <definedName name="Должность" localSheetId="2">'отчет за 2015 год  прил. №3'!#REF!</definedName>
    <definedName name="Должность" localSheetId="1">'отчет за 2015 год прил.№2'!#REF!</definedName>
    <definedName name="Должность" localSheetId="5">'отчет за 2015 прил. № 6'!#REF!</definedName>
    <definedName name="Должность" localSheetId="4">'[1]Форма 2005'!#REF!</definedName>
    <definedName name="Должность" localSheetId="6">'отчет прил. за 2015  № 7'!#REF!</definedName>
    <definedName name="Должность">'[1]Форма 2005'!#REF!</definedName>
    <definedName name="_xlnm.Print_Titles" localSheetId="2">'отчет за 2015 год  прил. №3'!$11:$12</definedName>
    <definedName name="_xlnm.Print_Titles" localSheetId="1">'отчет за 2015 год прил.№2'!$12:$13</definedName>
    <definedName name="Заголовок1">'[1]Справочник'!$B$1:$B$111</definedName>
    <definedName name="_xlnm.Print_Area" localSheetId="0">'2015 год прил. №1'!$A$1:$F$352</definedName>
    <definedName name="_xlnm.Print_Area" localSheetId="2">'отчет за 2015 год  прил. №3'!$A$1:$C$42</definedName>
    <definedName name="_xlnm.Print_Area" localSheetId="3">'отчет за 2015 год прил № 4'!$A$2:$V$147</definedName>
    <definedName name="_xlnm.Print_Area" localSheetId="1">'отчет за 2015 год прил.№2'!$A$1:$G$47</definedName>
    <definedName name="_xlnm.Print_Area" localSheetId="5">'отчет за 2015 прил. № 6'!$A$1:$D$21</definedName>
    <definedName name="_xlnm.Print_Area" localSheetId="4">'отчет за 2015 Прил. №5'!$A$2:$E$49</definedName>
    <definedName name="_xlnm.Print_Area" localSheetId="6">'отчет прил. за 2015  № 7'!$A$1:$C$27</definedName>
    <definedName name="период">'[1]Справочник'!$D$1:$D$5</definedName>
    <definedName name="районы">'[1]Справочник'!$C$1:$C$19</definedName>
  </definedNames>
  <calcPr fullCalcOnLoad="1"/>
</workbook>
</file>

<file path=xl/sharedStrings.xml><?xml version="1.0" encoding="utf-8"?>
<sst xmlns="http://schemas.openxmlformats.org/spreadsheetml/2006/main" count="2117" uniqueCount="896">
  <si>
    <t xml:space="preserve">Приложение № 1 </t>
  </si>
  <si>
    <t xml:space="preserve">                              </t>
  </si>
  <si>
    <t>Руководитель</t>
  </si>
  <si>
    <t>М.П.</t>
  </si>
  <si>
    <t>903</t>
  </si>
  <si>
    <t>Социальная политика</t>
  </si>
  <si>
    <t>Другие вопросы в области образования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</si>
  <si>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</si>
  <si>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</si>
  <si>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Охрана окружающей среды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</si>
  <si>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</si>
  <si>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</si>
  <si>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</si>
  <si>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Национальная безопасность и правоохранительная деятельность</t>
  </si>
  <si>
    <t>992</t>
  </si>
  <si>
    <t>000</t>
  </si>
  <si>
    <t>Другие общегосударственные вопросы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</si>
  <si>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</si>
  <si>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Глава местной  Администрации муниципального образования МО  Адмиралтейский округ (исполнительно-распорядительного органа муниципального образования)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</si>
  <si>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</si>
  <si>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</si>
  <si>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 xml:space="preserve"> 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</si>
  <si>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</si>
  <si>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</si>
  <si>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</si>
  <si>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</si>
  <si>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</si>
  <si>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</si>
  <si>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</si>
  <si>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</si>
  <si>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</si>
  <si>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</si>
  <si>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2 02 03024 03 0100 151</t>
  </si>
  <si>
    <t xml:space="preserve">Субвенции бюджетам внутригородских мунципальных образований городов федерального значения Москвы и Санкт-Петербурга на выполнение передаваемых полномочий субъектов Российской Федерации 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</si>
  <si>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</si>
  <si>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</si>
  <si>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</si>
  <si>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</si>
  <si>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 СИСТЕМЫ РОССИЙСКОЙ ФЕДЕРАЦИИ</t>
  </si>
  <si>
    <t>2 00 00000 00 0000 000</t>
  </si>
  <si>
    <t>БЕЗВОЗМЕЗДНЫЕ ПОСТУПЛЕНИЯ</t>
  </si>
  <si>
    <t>1 17 00000 00 0000 000</t>
  </si>
  <si>
    <t>ПРОЧИЕ НЕНАЛОГОВЫЕ ДОХОДЫ</t>
  </si>
  <si>
    <t>1 16 90030 03 0200 140</t>
  </si>
  <si>
    <t>846</t>
  </si>
  <si>
    <t>806</t>
  </si>
  <si>
    <t>1 16 90030 03 0000 140</t>
  </si>
  <si>
    <t>Прочие поступления от денежных взысканий (штрафов) и иных сумм в возмещение ущерба, зачисляемые в местные бюджеты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</si>
  <si>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</si>
  <si>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</si>
  <si>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1 16 06000 01 0000 140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</si>
  <si>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</si>
  <si>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1 16 00000 00 0000 000</t>
  </si>
  <si>
    <t>ШТРАФЫ, САНКЦИИ, ВОЗМЕЩЕНИЕ УЩЕРБА</t>
  </si>
  <si>
    <t>1 13 00000 00 0000 000</t>
  </si>
  <si>
    <t>ДОХОДЫ ОТ ОКАЗАНИЯ ПЛАТНЫХ УСЛУГ И КОМПЕНСАЦИИИ ЗАТРАТ ГОСУДАРТСВА</t>
  </si>
  <si>
    <t>1 09 04040 01 0000 110</t>
  </si>
  <si>
    <t xml:space="preserve">Налог с имущества, переходящего в порядке наследования или дарения  </t>
  </si>
  <si>
    <t>1 09 04000 00 0000 110</t>
  </si>
  <si>
    <t>Налоги на имущество</t>
  </si>
  <si>
    <t>1 09 00000 00 0000 000</t>
  </si>
  <si>
    <t>ЗАДОЛЖЕННОСТЬ И ПЕРЕРАСЧЕТЫ ПО ОТМЕНЕННЫМ  НАЛОГАМ, СБОРАМ И ИНЫМ  ОБЯЗАТЕЛЬНЫМ ПЛАТЕЖАМ</t>
  </si>
  <si>
    <t>Налог на имущество физических лиц</t>
  </si>
  <si>
    <t>1 06 00000 00 0000 000</t>
  </si>
  <si>
    <t>НАЛОГИ НА ИМУЩЕСТВО</t>
  </si>
  <si>
    <t>Единый налог на вмененный доход для отдельных видов деятельности</t>
  </si>
  <si>
    <t>1 05 00000 00 0000 000</t>
  </si>
  <si>
    <t>НАЛОГИ НА СОВОКУПНЫЙ ДОХОД</t>
  </si>
  <si>
    <t>1 00 00000 00 0000 000</t>
  </si>
  <si>
    <t>Налог, взимаемый в связи с применением упрощенной системы налогообложения</t>
  </si>
  <si>
    <t>182</t>
  </si>
  <si>
    <t xml:space="preserve"> 1 05 01000 00 0000 110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</si>
  <si>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</si>
  <si>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</si>
  <si>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</si>
  <si>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</si>
  <si>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</si>
  <si>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</si>
  <si>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</si>
  <si>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1 05 01022 01 0000 110</t>
  </si>
  <si>
    <t xml:space="preserve">Единый налог на вмененный доход для отдельных видов деятельности </t>
  </si>
  <si>
    <t xml:space="preserve">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</si>
  <si>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</si>
  <si>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1 05 02020 02 0000 110</t>
  </si>
  <si>
    <t>2 02 00000 00 0000 000</t>
  </si>
  <si>
    <t>Минимальный налог, зачисляемый в бюджеты субъектов Российской Федерации</t>
  </si>
  <si>
    <t>1 05 01050 01 0000 110</t>
  </si>
  <si>
    <t>867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</si>
  <si>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</si>
  <si>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 xml:space="preserve"> 1 06 01010 03 0000 110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</si>
  <si>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"Об административных правонарушениях в  Санкт-Петербурге"</t>
  </si>
  <si>
    <t>Штрафы за адмистративные правонарушения в области благоустройства, предусмотренные  главой 4 Закона Санкт-Петербурга   "Об административных правонарушениях в  Санкт-Петербурге"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</si>
  <si>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</si>
  <si>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</si>
  <si>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</t>
  </si>
  <si>
    <t>х</t>
  </si>
  <si>
    <t>Защита населения и территорий от  чрезвычайных ситуаций природного и техногенного характера, гражданская оборона</t>
  </si>
  <si>
    <t>0400 000 00 00 000</t>
  </si>
  <si>
    <t>Резервные фонды</t>
  </si>
  <si>
    <t>Молодежная политика и оздоровление детей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</si>
  <si>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</si>
  <si>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Культура</t>
  </si>
  <si>
    <t>Другие вопросы в области культуры, кинематографии</t>
  </si>
  <si>
    <t>Охрана семьи и детства</t>
  </si>
  <si>
    <t>Средства массовой информации</t>
  </si>
  <si>
    <t>Периодическая печать и издательства</t>
  </si>
  <si>
    <t>I. ДОХОДЫ БЮДЖЕТА - ВСЕГО в том числе:</t>
  </si>
  <si>
    <t xml:space="preserve"> 1 05 01020 01 0000 110</t>
  </si>
  <si>
    <t xml:space="preserve"> 1 05 02000 02 0000 110</t>
  </si>
  <si>
    <t>Доходы от оказания платных услуг (работ)</t>
  </si>
  <si>
    <t xml:space="preserve"> 1 13 01000 00 0000 130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</si>
  <si>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</si>
  <si>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 xml:space="preserve"> 1 13 01993 03 0000 130 </t>
  </si>
  <si>
    <t>Доходы от компенсации затрат государства</t>
  </si>
  <si>
    <t xml:space="preserve">1 13 02000 00 0000 130 </t>
  </si>
  <si>
    <t xml:space="preserve"> 1 13 02990 00 0000 130 </t>
  </si>
  <si>
    <t xml:space="preserve"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</si>
  <si>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 1 13 02993 03 0100 130 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</si>
  <si>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</si>
  <si>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500</t>
  </si>
  <si>
    <t>Исполнено</t>
  </si>
  <si>
    <t>Неисполненные назначения</t>
  </si>
  <si>
    <t>НАЛОГОВЫЕ И НЕНАЛОГОВЫЕ ДОХОДЫ</t>
  </si>
  <si>
    <t>1 06 01000 00 0000 110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</si>
  <si>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</si>
  <si>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</si>
  <si>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</si>
  <si>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</si>
  <si>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</si>
  <si>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</si>
  <si>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целевая программа "Организация и проведение досуговых мероприятий для жителей, проживающих на территории муниципального образования муниципальный округ Адмиралтейский округ"</t>
  </si>
  <si>
    <t>Заработная плата</t>
  </si>
  <si>
    <t>Начисления на выплаты по оплате труда</t>
  </si>
  <si>
    <t>0100 000 00 00 000 000</t>
  </si>
  <si>
    <t>0102 002 01 01 121 000</t>
  </si>
  <si>
    <t>0102 002 01 01 121 211</t>
  </si>
  <si>
    <t>0102 002 01 01 121 213</t>
  </si>
  <si>
    <t>0103 002 04 01 121 000</t>
  </si>
  <si>
    <t>0103 002 04 01 121 211</t>
  </si>
  <si>
    <t>0103 002 04 01 121 213</t>
  </si>
  <si>
    <t>0103 002 04 01 244 000</t>
  </si>
  <si>
    <t>0102 000 00 00 000 000</t>
  </si>
  <si>
    <t>0103 000 00 00 000 000</t>
  </si>
  <si>
    <t>Прочие работы услуги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</si>
  <si>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</si>
  <si>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</si>
  <si>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</si>
  <si>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</si>
  <si>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0103 002 04 01 244 221</t>
  </si>
  <si>
    <t>0103 002 04 01 244 223</t>
  </si>
  <si>
    <t>0103 002 04 01 244 225</t>
  </si>
  <si>
    <t>0103 002 04 01 244 226</t>
  </si>
  <si>
    <t>Увеличение стоимости  основных средств</t>
  </si>
  <si>
    <t>Увеличение стоимости материальных запасов</t>
  </si>
  <si>
    <t>0103 002 04 01 244 310</t>
  </si>
  <si>
    <t>0103 002 04 01 244 340</t>
  </si>
  <si>
    <t>Уплата налога на имущество организаций и земельного налога</t>
  </si>
  <si>
    <t>0103 002 04 01 851 290</t>
  </si>
  <si>
    <t>Прочие расходы</t>
  </si>
  <si>
    <t>0103 002 04 01 851 000</t>
  </si>
  <si>
    <t>Уплата прочих налогов, сборов и иных платежей</t>
  </si>
  <si>
    <t>0103 002 04 01 852 000</t>
  </si>
  <si>
    <t>0103 002 04 01 852 290</t>
  </si>
  <si>
    <t>0104 000 00 00 000 000</t>
  </si>
  <si>
    <t>0104 002 05 01 121 000</t>
  </si>
  <si>
    <t>0104 002 05 01 000 000</t>
  </si>
  <si>
    <t>0104 002 05 01 121 211</t>
  </si>
  <si>
    <t>0104 002 05 01 121 213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</si>
  <si>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</si>
  <si>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0104 002 06 01 244 000</t>
  </si>
  <si>
    <t>0104 002 06 01 000 000</t>
  </si>
  <si>
    <t>0104 002 06 01 121 211</t>
  </si>
  <si>
    <t>0104 002 06 01 121 213</t>
  </si>
  <si>
    <t>0104 002 06 01 121 000</t>
  </si>
  <si>
    <t>0104 002 06  01 851 000</t>
  </si>
  <si>
    <t>0104 002 06  01 851 290</t>
  </si>
  <si>
    <t>0104 002 06  01 852 000</t>
  </si>
  <si>
    <t>0104 002 06  01 852 290</t>
  </si>
  <si>
    <t>0111 070 01 01 870 290</t>
  </si>
  <si>
    <t>0111 070 01 01 870 000</t>
  </si>
  <si>
    <t xml:space="preserve">0113 000 00 00 000 000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</si>
  <si>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</si>
  <si>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0113 092 05 01 852 290</t>
  </si>
  <si>
    <t>0113 092 05 01 852 000</t>
  </si>
  <si>
    <t>0113 092 99 01 111 000</t>
  </si>
  <si>
    <t>0113 092 99 01 111 211</t>
  </si>
  <si>
    <t>0113 092 99 01 111 213</t>
  </si>
  <si>
    <t>0113 092 99 01 244 000</t>
  </si>
  <si>
    <t>0113 092 99 01 244 221</t>
  </si>
  <si>
    <t>0113 092 99 01 244 224</t>
  </si>
  <si>
    <t>Арендная плата за пользование имуществом</t>
  </si>
  <si>
    <t>0113 092 99 01 244 226</t>
  </si>
  <si>
    <t>0113 092 99 01 244 340</t>
  </si>
  <si>
    <t>0113 092 99 01 000 000</t>
  </si>
  <si>
    <t>Прочая закупка товаров, работ и услуг для муниципальных нужд</t>
  </si>
  <si>
    <t>Увеличение стоимости основных средств</t>
  </si>
  <si>
    <t>0300 000 00 00 000 000</t>
  </si>
  <si>
    <t>0309 000 00 00 000 000</t>
  </si>
  <si>
    <t>0309  795 01 01 244 000</t>
  </si>
  <si>
    <t>0309  795 01 01 244 340</t>
  </si>
  <si>
    <t xml:space="preserve">Благоустройство </t>
  </si>
  <si>
    <t>Озеленение территории муниципального образования</t>
  </si>
  <si>
    <t>2</t>
  </si>
  <si>
    <t>0503 600 08 01 244 000</t>
  </si>
  <si>
    <t>0503 600 08 01 244 226</t>
  </si>
  <si>
    <t>0503 600 07 01 244 226</t>
  </si>
  <si>
    <t>0503 600 07 01 244 000</t>
  </si>
  <si>
    <t>0503 600 05 01 244 226</t>
  </si>
  <si>
    <t>0503 600 05 01 244 000</t>
  </si>
  <si>
    <t>0503 600 04 01 244 000</t>
  </si>
  <si>
    <t>0503 600 04 01 244 340</t>
  </si>
  <si>
    <t>0503 600 04 01 244 310</t>
  </si>
  <si>
    <t>0503 600 04 01 244 226</t>
  </si>
  <si>
    <t>0503 600 03 03 244 226</t>
  </si>
  <si>
    <t>0503 600 03 03 244 000</t>
  </si>
  <si>
    <t>0503117</t>
  </si>
  <si>
    <t xml:space="preserve">Дата </t>
  </si>
  <si>
    <t>по ОКПО</t>
  </si>
  <si>
    <t>Глава по БК</t>
  </si>
  <si>
    <t>по ОКАТО</t>
  </si>
  <si>
    <t>0503 000 00 00 000 000</t>
  </si>
  <si>
    <t>0500 000 00 00 000 000</t>
  </si>
  <si>
    <t>0503 600 01 02 244 000</t>
  </si>
  <si>
    <t>0503 600 01 02 244 310</t>
  </si>
  <si>
    <t>0503 600 01 03 244 000</t>
  </si>
  <si>
    <t>0503 600 01 03 244 310</t>
  </si>
  <si>
    <t>0503 600 03 01 244 340</t>
  </si>
  <si>
    <t>0503 600 03 01 244 226</t>
  </si>
  <si>
    <t>0503 600 03 01 244 000</t>
  </si>
  <si>
    <t>0503 600 03 02 244 226</t>
  </si>
  <si>
    <t>0503 600 03 02 244 000</t>
  </si>
  <si>
    <t>Код источника финансирования дефицита бюджета  по бюджетной классификации</t>
  </si>
  <si>
    <t>Наименование показателя</t>
  </si>
  <si>
    <t>Утвержденные бюджетные назначения</t>
  </si>
  <si>
    <t>Код строки</t>
  </si>
  <si>
    <t>700</t>
  </si>
  <si>
    <t xml:space="preserve">Увеличение остатков средств бюджетов </t>
  </si>
  <si>
    <t>Изменение остатков  средств  на счетах по учету средств бюджетов</t>
  </si>
  <si>
    <t xml:space="preserve">Увеличение прочих остатков средств бюджетов </t>
  </si>
  <si>
    <t>710</t>
  </si>
  <si>
    <t xml:space="preserve">Увеличение прочих остатков денежных средств бюджетов </t>
  </si>
  <si>
    <t>720</t>
  </si>
  <si>
    <t xml:space="preserve">Уменьшение остатков средств бюджетов </t>
  </si>
  <si>
    <t xml:space="preserve">Уменьшение прочих остатков денежных средств бюджетов </t>
  </si>
  <si>
    <t>Уменьшение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</si>
  <si>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Увеличение, прочих остатков денежных средств бюджетов внутригородских муниципальных образовагий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</si>
  <si>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</si>
  <si>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</si>
  <si>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</si>
  <si>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000 01 05 02 00 00 0000 600</t>
  </si>
  <si>
    <t>000 01 05 02 01 00 0000 610</t>
  </si>
  <si>
    <t>000 01 05 02 01 03 0000 610</t>
  </si>
  <si>
    <t>Другие вопросы  в области охраны окружающей среды</t>
  </si>
  <si>
    <t>0605 795 02 01 244 226</t>
  </si>
  <si>
    <t>0605 795 02 01 244 000</t>
  </si>
  <si>
    <t>0605 795 02 01 000 000</t>
  </si>
  <si>
    <t>0600 000 00 00 000 000</t>
  </si>
  <si>
    <t>0605 000 00 00 000 000</t>
  </si>
  <si>
    <t>ОБРАЗОВАНИЕ</t>
  </si>
  <si>
    <t>Профессиональная подготовка, переподготовка и повышение квалификации</t>
  </si>
  <si>
    <t>0700 000 00 00 000 000</t>
  </si>
  <si>
    <t>0705 000 00 00 000 000</t>
  </si>
  <si>
    <t>0705 428 01 01 000 000</t>
  </si>
  <si>
    <t>0705 428 01 01 244 000</t>
  </si>
  <si>
    <t>0705 428 01 01 244 226</t>
  </si>
  <si>
    <t>Код расхода по бюджетной классификации</t>
  </si>
  <si>
    <t>0707 795 05 01 244 226</t>
  </si>
  <si>
    <t>0707 795 05 01 244 000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</si>
  <si>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</si>
  <si>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КУЛЬТУРА,  КИНЕМАТОГРАФИЯ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</si>
  <si>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</si>
  <si>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Транспортные услуги</t>
  </si>
  <si>
    <t>Социальное обеспечение</t>
  </si>
  <si>
    <t>Пособия по социальной помощи населению</t>
  </si>
  <si>
    <t>1202 457 01 01 244 226</t>
  </si>
  <si>
    <t>1202 457 01 01 244 000</t>
  </si>
  <si>
    <t>1202 457 01 01 000 000</t>
  </si>
  <si>
    <t>1202 000 00 00 000 000</t>
  </si>
  <si>
    <t>1200 000 00 00 000 000</t>
  </si>
  <si>
    <t>1000 000 00 00 000 000</t>
  </si>
  <si>
    <t>0804 000 00 00 000 000</t>
  </si>
  <si>
    <t>0804 795 09 01 244 290</t>
  </si>
  <si>
    <t>0804 795 09 01 244 226</t>
  </si>
  <si>
    <t>0804 795 09 01 244 000</t>
  </si>
  <si>
    <t>0804 795 09 01 000 000</t>
  </si>
  <si>
    <t>0800 000 00 00 000 000</t>
  </si>
  <si>
    <t>0801 000 00 00 000 000</t>
  </si>
  <si>
    <t>0801 795 11 01  244 290</t>
  </si>
  <si>
    <t>0801 795 11 01  244 226</t>
  </si>
  <si>
    <t>0801 795 11 01  244 000</t>
  </si>
  <si>
    <t>0801 795 11 01  000 000</t>
  </si>
  <si>
    <t>0709 795 14 01 244 226</t>
  </si>
  <si>
    <t>0709 795 14 01 244 000</t>
  </si>
  <si>
    <t>0709 795 14 01 000 000</t>
  </si>
  <si>
    <t>0709 795 12 01 244 290</t>
  </si>
  <si>
    <t>0709 795 12 01 244 000</t>
  </si>
  <si>
    <t>0709 795 12 01 000 000</t>
  </si>
  <si>
    <t>0709 795 06 01 244 290</t>
  </si>
  <si>
    <t>0709 795 06 01 244 000</t>
  </si>
  <si>
    <t>0709 795 06 01 000 000</t>
  </si>
  <si>
    <t>0707 795 05 01 244 290</t>
  </si>
  <si>
    <t>0709 000 00 00 000 000</t>
  </si>
  <si>
    <t>Неиспольненные назначения</t>
  </si>
  <si>
    <t>000 01 05 02 01 03 0000 510</t>
  </si>
  <si>
    <t>000 01 05 02 01 00 0000 510</t>
  </si>
  <si>
    <t xml:space="preserve">Прочие доходы от оказания платных услуг (работ) </t>
  </si>
  <si>
    <t xml:space="preserve"> 1 13 01993 00 0000 130 </t>
  </si>
  <si>
    <t>0104 002 06 01 244 221</t>
  </si>
  <si>
    <t>0104 002 06 01 244 224</t>
  </si>
  <si>
    <t>0104 002 06 01 244 225</t>
  </si>
  <si>
    <t>0104 002 06 01 244 226</t>
  </si>
  <si>
    <t>0104 002 06 01 244 340</t>
  </si>
  <si>
    <t>0113 092 05 01 000 000</t>
  </si>
  <si>
    <t>0111 000 00 00 000 000</t>
  </si>
  <si>
    <t>0309  795 01 01 000 000</t>
  </si>
  <si>
    <t>0503 600 01 02 000 000</t>
  </si>
  <si>
    <t>0503 600 01 03 000 000</t>
  </si>
  <si>
    <t>0503 600 03 01 000 000</t>
  </si>
  <si>
    <t>0503 600 03 02 000 000</t>
  </si>
  <si>
    <t>0503 600 03 03 000 000</t>
  </si>
  <si>
    <t>0503 600 04 01 000 000</t>
  </si>
  <si>
    <t>0503 600 05 01 000 000</t>
  </si>
  <si>
    <t>0503 600 07 01 000 000</t>
  </si>
  <si>
    <t>0503 600 08 01 000 000</t>
  </si>
  <si>
    <t>0707 795 05 01 000 000</t>
  </si>
  <si>
    <t>0707 000 00 00 000 000</t>
  </si>
  <si>
    <t>1004 000 00 00 000 000</t>
  </si>
  <si>
    <t>0113 092 99 01 851 290</t>
  </si>
  <si>
    <t>0113 092 99 01 852 290</t>
  </si>
  <si>
    <t>Результат исполнения бюджета (дефицит/профицит)</t>
  </si>
  <si>
    <t>450</t>
  </si>
  <si>
    <t>2. Расходы бюджета - всего в том числе:</t>
  </si>
  <si>
    <t>3. Источники финансировани дефицита бюджета - всего:</t>
  </si>
  <si>
    <t>0113 092 02 01 244 226</t>
  </si>
  <si>
    <t>0113 092 02 01 244 000</t>
  </si>
  <si>
    <t>0113 092 99 01 851 000</t>
  </si>
  <si>
    <t>0113 092 99 01 852 000</t>
  </si>
  <si>
    <t>0707 795 05 01 244 222</t>
  </si>
  <si>
    <t>Главный бухгалтер</t>
  </si>
  <si>
    <t>Резервные средства</t>
  </si>
  <si>
    <t>Налог, взимаемый в связи  с  применением    патентной системы налогообложения</t>
  </si>
  <si>
    <t>1 05 04000  02 0000 110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</si>
  <si>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</si>
  <si>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1 05 04030 02 0000 110</t>
  </si>
  <si>
    <t>1 16 90030 03 0100 140</t>
  </si>
  <si>
    <t>Код админи-стратора</t>
  </si>
  <si>
    <t>Фонд оплаты труда государственных (муниципальных) органов и взносы по обязательному социальному страхованию</t>
  </si>
  <si>
    <t xml:space="preserve">Оплата труда и начисления на выплаты по оплате труда               </t>
  </si>
  <si>
    <t>0102 002 01 01 121 210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</si>
  <si>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</si>
  <si>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0103 002 03 02 123 000</t>
  </si>
  <si>
    <t>0103 002 03 02 123 226</t>
  </si>
  <si>
    <t>0103 002 04 01 121 210</t>
  </si>
  <si>
    <t>Прочая закупка товаров, работ и услуг для обеспечения государственных (муниципальных) нужд</t>
  </si>
  <si>
    <t>0104 002 05 01 121 210</t>
  </si>
  <si>
    <t>0104 002 06 01 121 210</t>
  </si>
  <si>
    <t>Обеспечение  проведения выборов и референдумов</t>
  </si>
  <si>
    <t>894</t>
  </si>
  <si>
    <t>0107 000 00 00 000 000</t>
  </si>
  <si>
    <t>Расходы на членов избирательной комиссии муниципального образования муниципальный округ адмиралтейский округ</t>
  </si>
  <si>
    <t>0107 002 07 00 000 000</t>
  </si>
  <si>
    <t>0107 002 07 00 121 211</t>
  </si>
  <si>
    <t>0107 002 07 00 121 213</t>
  </si>
  <si>
    <t>0113 092 02 01 000 000</t>
  </si>
  <si>
    <t>Фонд оплаты труда казенных учреждений и взносы по обязательному социальному страхованию</t>
  </si>
  <si>
    <t>0113 092 99 01 111 210</t>
  </si>
  <si>
    <t>0113 795 08 01 000 000</t>
  </si>
  <si>
    <t>0113 795 08 01 244 000</t>
  </si>
  <si>
    <t>0113 795 08 01 244 226</t>
  </si>
  <si>
    <t>0503 600 03 00 000 000</t>
  </si>
  <si>
    <t>0709 795 06 01 244 226</t>
  </si>
  <si>
    <t>0709 795 12 01 244 226</t>
  </si>
  <si>
    <t>0804 795 09 01 244 222</t>
  </si>
  <si>
    <t>Пособия, компенсации, меры социальной поддержки по публичным нормативным обязательствам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</si>
  <si>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</si>
  <si>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 xml:space="preserve">Уменьшение прочих  остатков средств бюджетов </t>
  </si>
  <si>
    <t>Крылов Н.В.</t>
  </si>
  <si>
    <t>подпись</t>
  </si>
  <si>
    <t>Ложкина Т.В.</t>
  </si>
  <si>
    <t>Код дохода бюджетной классификации</t>
  </si>
  <si>
    <t xml:space="preserve">Утвержденные бюджетные назначения
</t>
  </si>
  <si>
    <t>Код админис-тратора</t>
  </si>
  <si>
    <t>Неиспользо-ванные назначения</t>
  </si>
  <si>
    <r>
      <rPr>
        <b/>
        <sz val="12"/>
        <rFont val="Times New Roman"/>
        <family val="1"/>
      </rPr>
      <t>Наименование финансового органа:</t>
    </r>
    <r>
      <rPr>
        <sz val="12"/>
        <rFont val="Times New Roman"/>
        <family val="1"/>
      </rPr>
      <t xml:space="preserve"> Местная Администрация МО Адмиралтейский округ</t>
    </r>
  </si>
  <si>
    <r>
      <rPr>
        <b/>
        <sz val="12"/>
        <rFont val="Times New Roman"/>
        <family val="1"/>
      </rPr>
      <t xml:space="preserve">Наименование публично-правового образования: </t>
    </r>
    <r>
      <rPr>
        <sz val="12"/>
        <rFont val="Times New Roman"/>
        <family val="1"/>
      </rPr>
      <t>Бюджет муниципального образования</t>
    </r>
  </si>
  <si>
    <r>
      <rPr>
        <b/>
        <sz val="12"/>
        <rFont val="Times New Roman"/>
        <family val="1"/>
      </rPr>
      <t xml:space="preserve">Периодичность: </t>
    </r>
    <r>
      <rPr>
        <sz val="12"/>
        <rFont val="Times New Roman"/>
        <family val="1"/>
      </rPr>
      <t>ежеквартальная, годовая</t>
    </r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</si>
  <si>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рубли</t>
    </r>
  </si>
  <si>
    <t>807</t>
  </si>
  <si>
    <t>808</t>
  </si>
  <si>
    <t>0102 002 01 01 852 000</t>
  </si>
  <si>
    <t>Уплата прочих налогов, сборов</t>
  </si>
  <si>
    <t>0102 002 01 01 852 290</t>
  </si>
  <si>
    <t>Иные выплаты персоналу государственных (муниципальных) органов, за исключением фонда оплаты труда</t>
  </si>
  <si>
    <t>0103 002 04 01 122 000</t>
  </si>
  <si>
    <t>Прочие выплаты</t>
  </si>
  <si>
    <t>0103 002 04 01 122 212</t>
  </si>
  <si>
    <t>0104 002 05 01 852 000</t>
  </si>
  <si>
    <t>0104 002 05 01 852 290</t>
  </si>
  <si>
    <t>0104 002 06 01 244 310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</si>
  <si>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</si>
  <si>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органов), органов местного самоуправления либо должностных лиц этих органов, а также в результате деятельности казеных  учреждений</t>
  </si>
  <si>
    <t>0107 002 07 00 852 000</t>
  </si>
  <si>
    <t>0107 002 07 00 852 290</t>
  </si>
  <si>
    <t>0107 002 07 00 121 000</t>
  </si>
  <si>
    <t>0309  795 01 01 244 226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</si>
  <si>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</si>
  <si>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0503 600 01 02 244 225</t>
  </si>
  <si>
    <t>0503 600 01 03 244 340</t>
  </si>
  <si>
    <t>0503 600 03 02 244 310</t>
  </si>
  <si>
    <t>0503 600 04 01 244 225</t>
  </si>
  <si>
    <t>0605 795 02 01 244 340</t>
  </si>
  <si>
    <t>0113 092 99 01 244 310</t>
  </si>
  <si>
    <t>0801 795 11 01  244 224</t>
  </si>
  <si>
    <t>Социальное обеспечение населения</t>
  </si>
  <si>
    <t>1003 000 00 00 000 000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</si>
  <si>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</si>
  <si>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</si>
  <si>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1003 505 81 01 312 263</t>
  </si>
  <si>
    <t>1003 505 81 01 000 000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</si>
  <si>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</si>
  <si>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1004 002 80 31 000 000</t>
  </si>
  <si>
    <t>1004 002 80 31 121 000</t>
  </si>
  <si>
    <t>1004 002 80 31 121 210</t>
  </si>
  <si>
    <t>1004 002 80 31 121 211</t>
  </si>
  <si>
    <t>1004 002 80 31 121 213</t>
  </si>
  <si>
    <t>1004 002 80 31 244 000</t>
  </si>
  <si>
    <t>1004 002 80 31 244 221</t>
  </si>
  <si>
    <t>1004 002 80 31 244 226</t>
  </si>
  <si>
    <t>1004 002 80 31 244 340</t>
  </si>
  <si>
    <t>1004 511 80 32 000 000</t>
  </si>
  <si>
    <t>1004 511 80 32 313 000</t>
  </si>
  <si>
    <t>1004 511 80 32 313 260</t>
  </si>
  <si>
    <t>1004 511 80 32 313 262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</si>
  <si>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</si>
  <si>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1004 511 80 33 000 000</t>
  </si>
  <si>
    <t>1004 511 80 33 360 000</t>
  </si>
  <si>
    <t>1004 511 80 33 360 226</t>
  </si>
  <si>
    <t>0709 795 14 01 244 290</t>
  </si>
  <si>
    <t>1004 002 80 31 244 222</t>
  </si>
  <si>
    <t>903, 992, 894</t>
  </si>
  <si>
    <t>Прочие доходы от компенсации затрат бюджетов внутригородских муниципальных образований городов федерального значения</t>
  </si>
  <si>
    <t>Закупка товаров, работ, услуг в сфере информационно-коммуникационных технологий</t>
  </si>
  <si>
    <t>0103 002 04 01 242 000</t>
  </si>
  <si>
    <t>0103 002 04 01 242 221</t>
  </si>
  <si>
    <t>0103 002 04 01 242 225</t>
  </si>
  <si>
    <t>0103 002 04 01 242 226</t>
  </si>
  <si>
    <t>0103 002 04 01 242 310</t>
  </si>
  <si>
    <t>0103 002 04 01 242 340</t>
  </si>
  <si>
    <t>0104 002 06 01 242 000</t>
  </si>
  <si>
    <t>0104 002 06 01 242 221</t>
  </si>
  <si>
    <t>0104 002 06 01 242 225</t>
  </si>
  <si>
    <t>0104 002 06 01 242 226</t>
  </si>
  <si>
    <t>0104 002 06 01 242 340</t>
  </si>
  <si>
    <t>0104 002 80 10 000 000</t>
  </si>
  <si>
    <t>0104 002 80 10 244 000</t>
  </si>
  <si>
    <t>0104 002 80 10 244 340</t>
  </si>
  <si>
    <t>0113 092 99 01 242 000</t>
  </si>
  <si>
    <t>0113 092 99 01 242 221</t>
  </si>
  <si>
    <t>0113 092 99 01 242 226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</si>
  <si>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</si>
  <si>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Муниципальная программа "Противодействие коррупции в органах местного самоуправления МО Адмиралтейский округ"</t>
  </si>
  <si>
    <t>0113 795 07 01 000 000</t>
  </si>
  <si>
    <t>0113 795 07 01 244 000</t>
  </si>
  <si>
    <t>0113 795 07 01 244 226</t>
  </si>
  <si>
    <t>0113 795 08 01 244 290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</si>
  <si>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МО Адмиралтейский округ"</t>
  </si>
  <si>
    <t>Муниципальная программа "Организация мероприятий по 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 вследствие этих действий на территории муниципального образования муниципальный округ Адмиралтейский округ "</t>
  </si>
  <si>
    <t>0113 795 13 01 000 000</t>
  </si>
  <si>
    <t>0113 795 13 01 244 000</t>
  </si>
  <si>
    <t>0113 795 13 01 244 310</t>
  </si>
  <si>
    <t>Муниципальная программа "Установка, содержание и ремонт ограждений газонов"</t>
  </si>
  <si>
    <t>Муниципальная программа "Установка и содержание  малых архитектурных форм, уличной мебели и хозяйственно-бытового оборудования"</t>
  </si>
  <si>
    <t>Муниципальная программа "Озеленение территорий зеленых насаждений внутриквартального озеленения"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</si>
  <si>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</si>
  <si>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</si>
  <si>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</si>
  <si>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</si>
  <si>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Муниципальная программа "Выполнение работ, услуг по техническому надзору"</t>
  </si>
  <si>
    <t>Муниципальная программа "Выполнение работ. услуг по определению объема работ по благоустройству к адресной программе"</t>
  </si>
  <si>
    <t>0801 795 11 01  244 222</t>
  </si>
  <si>
    <t>0103 0020301 121 210</t>
  </si>
  <si>
    <t>0103 0020301 121 211</t>
  </si>
  <si>
    <t>0103 0020301 121 213</t>
  </si>
  <si>
    <t>0104 0020601 321 000</t>
  </si>
  <si>
    <t>0104 0020601 321 262</t>
  </si>
  <si>
    <t>0104 0020601 831 000</t>
  </si>
  <si>
    <t>0104 0020601 831 290</t>
  </si>
  <si>
    <t>0412 0000000 000 000</t>
  </si>
  <si>
    <t>0412 7950301 000 000</t>
  </si>
  <si>
    <t>0412 7950301 244 000</t>
  </si>
  <si>
    <t>0412 7950301 244 226</t>
  </si>
  <si>
    <t>0412 7950301 244 290</t>
  </si>
  <si>
    <t>824</t>
  </si>
  <si>
    <t>862</t>
  </si>
  <si>
    <t>0104 002 06 01 242 310</t>
  </si>
  <si>
    <t>0503 600 03 01 244 310</t>
  </si>
  <si>
    <t>01.01.2016г.</t>
  </si>
  <si>
    <t xml:space="preserve">ОТЧЕТ ОБ ИСПОЛНЕНИИ МЕСТНОГО БЮДЖЕТА  МУНИЦИПАЛЬНОГО ОБРАЗОВАНИЯ МУНИЦИПАЛЬНЫЙ ОКРУГ АДМИНАЛТЕЙСКИЙ ОКРУГ                              на 01 января  2016 года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</si>
  <si>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</si>
  <si>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</si>
  <si>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</si>
  <si>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</si>
  <si>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</si>
  <si>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1 14 02000 00 0000 000</t>
  </si>
  <si>
    <t>1 14 02030 03 0000 410</t>
  </si>
  <si>
    <t>1 14 02033 03 0000 410</t>
  </si>
  <si>
    <t>2 02 03024 03 0000 151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</si>
  <si>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</si>
  <si>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</si>
  <si>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Формирование и размещение муниципального заказа</t>
  </si>
  <si>
    <t>0503 600 01 03 244 225</t>
  </si>
  <si>
    <t>0503 600 01 03 244 226</t>
  </si>
  <si>
    <t>0605 795 02 01 244 222</t>
  </si>
  <si>
    <t>0801 795 11 01  244 310</t>
  </si>
  <si>
    <t>0801 795 11 01  244 340</t>
  </si>
  <si>
    <t>1004 002 80 31 242 000</t>
  </si>
  <si>
    <t>1004 002 80 31 242 310</t>
  </si>
  <si>
    <t>Приложение № 2</t>
  </si>
  <si>
    <t>№ п/п</t>
  </si>
  <si>
    <t>НАИМЕНОВАНИЕ ПОКАЗАТЕЛЯ</t>
  </si>
  <si>
    <t>КОД АДМИНИСТРАТОРА</t>
  </si>
  <si>
    <t>КОД ДОХОДА ПО БЮДЖЕТНОЙ КЛАССИФИКАЦИИ</t>
  </si>
  <si>
    <t xml:space="preserve">УТВЕРЖДЕННЫЕ БЮДЖЕТНЫЕ НАЗНАЧЕНИЯ (рубли)
</t>
  </si>
  <si>
    <t>ИСПОЛНЕНО (рубли)</t>
  </si>
  <si>
    <t>ПРОЦЕНТ ИСПОЛНЕНИЯ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</si>
  <si>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</si>
  <si>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</si>
  <si>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</si>
  <si>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</si>
  <si>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</si>
  <si>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</si>
  <si>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</si>
  <si>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</si>
  <si>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1 06 01000 03 0000 110</t>
  </si>
  <si>
    <t>1.3</t>
  </si>
  <si>
    <t>1.3.1</t>
  </si>
  <si>
    <t>1 09 04000 01 0000 110</t>
  </si>
  <si>
    <t>1.4</t>
  </si>
  <si>
    <t>1.4.1</t>
  </si>
  <si>
    <t xml:space="preserve"> 1 13 01000 03 0000 130 </t>
  </si>
  <si>
    <t>1.4.2</t>
  </si>
  <si>
    <t xml:space="preserve">1 13 02000 03 0000 130 </t>
  </si>
  <si>
    <t>1.5</t>
  </si>
  <si>
    <t>1.5.1</t>
  </si>
  <si>
    <t>1.7</t>
  </si>
  <si>
    <t>0</t>
  </si>
  <si>
    <t>1.7.1</t>
  </si>
  <si>
    <t>Прочие неналоговые доходы</t>
  </si>
  <si>
    <t>1 117 01030 03 0000 180</t>
  </si>
  <si>
    <t>1.7.1.1</t>
  </si>
  <si>
    <t>Неясненные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</si>
  <si>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1 17 01030 03 0100 180</t>
  </si>
  <si>
    <t>1.6</t>
  </si>
  <si>
    <t>1.6.1</t>
  </si>
  <si>
    <t>ИТОГО ДОХОДОВ</t>
  </si>
  <si>
    <t>1.1.1.5</t>
  </si>
  <si>
    <t>Налог, взимаемый в связи с применением патентной системы налогообложения</t>
  </si>
  <si>
    <t>1 05 04000 02 0000 110</t>
  </si>
  <si>
    <t>1.6.2</t>
  </si>
  <si>
    <t>1.6.3</t>
  </si>
  <si>
    <t xml:space="preserve"> 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</si>
  <si>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</si>
  <si>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1.7.1.1.2</t>
  </si>
  <si>
    <t>1.7.1.1.2.2</t>
  </si>
  <si>
    <t>ИТОГО</t>
  </si>
  <si>
    <t>Приложение № 3</t>
  </si>
  <si>
    <t>Приложение № 4</t>
  </si>
  <si>
    <t>№ п.п</t>
  </si>
  <si>
    <t>Наименование</t>
  </si>
  <si>
    <t>Код ГРБС</t>
  </si>
  <si>
    <t>Код раздела и под-раздела</t>
  </si>
  <si>
    <t>Код целевой статьи</t>
  </si>
  <si>
    <t>Код вида расходов</t>
  </si>
  <si>
    <t>Код эконо-мической статьи</t>
  </si>
  <si>
    <t>Утвержденные бюджетные назначения (рубли)</t>
  </si>
  <si>
    <t xml:space="preserve">                   в том числе:</t>
  </si>
  <si>
    <t>План с учетом изменений на отчетный период</t>
  </si>
  <si>
    <t>Исполнено  с начала года   (рубли)</t>
  </si>
  <si>
    <t>Процент исполнения</t>
  </si>
  <si>
    <t>по утвержденному бюджету</t>
  </si>
  <si>
    <t>к плану с учетом изменений на отчетный период</t>
  </si>
  <si>
    <t>3</t>
  </si>
  <si>
    <t>4</t>
  </si>
  <si>
    <t>5</t>
  </si>
  <si>
    <t>6</t>
  </si>
  <si>
    <t>7</t>
  </si>
  <si>
    <t>1.</t>
  </si>
  <si>
    <t xml:space="preserve">МУНИЦИПАЛЬНЫЙ СОВЕТ МУНИЦИПАЛЬНОГО ОБРАЗОВАНИЯ МУНИЦИПАЛЬНЫЙ ОКРУГ АДМИРАЛТЕЙСКИЙ ОКРУГ </t>
  </si>
  <si>
    <t>0100</t>
  </si>
  <si>
    <t>Глава муниципального образования МО Адмиралтейский округ</t>
  </si>
  <si>
    <t>0102</t>
  </si>
  <si>
    <t>002 01 01</t>
  </si>
  <si>
    <t>210</t>
  </si>
  <si>
    <t>211</t>
  </si>
  <si>
    <t>Компенсация депутатам,  осуществляющим свои полномочия на непостоянной основе</t>
  </si>
  <si>
    <t>213</t>
  </si>
  <si>
    <t>0103</t>
  </si>
  <si>
    <t>002 03 02</t>
  </si>
  <si>
    <t>1.2.1.1</t>
  </si>
  <si>
    <t>Оплата работ, услуг</t>
  </si>
  <si>
    <t>002 03 01</t>
  </si>
  <si>
    <t>212</t>
  </si>
  <si>
    <t>1.2.2</t>
  </si>
  <si>
    <t>1.2.3</t>
  </si>
  <si>
    <t>1.2.4</t>
  </si>
  <si>
    <t>0104</t>
  </si>
  <si>
    <t>Глава местной  Администрации</t>
  </si>
  <si>
    <t>002 05 01</t>
  </si>
  <si>
    <t>002 04 01</t>
  </si>
  <si>
    <t>002 06 01</t>
  </si>
  <si>
    <t>1.3.1.1</t>
  </si>
  <si>
    <t>226</t>
  </si>
  <si>
    <t>Поступление нефинансовых активов</t>
  </si>
  <si>
    <t>300</t>
  </si>
  <si>
    <t>340</t>
  </si>
  <si>
    <t>Резервный фонд местной администрации</t>
  </si>
  <si>
    <t>0111</t>
  </si>
  <si>
    <t>070 01 01</t>
  </si>
  <si>
    <t>290</t>
  </si>
  <si>
    <t>0113</t>
  </si>
  <si>
    <t>3.1.1.1</t>
  </si>
  <si>
    <t>220</t>
  </si>
  <si>
    <t>092 02 01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</si>
  <si>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</si>
  <si>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092  05 01</t>
  </si>
  <si>
    <t>092 99 01</t>
  </si>
  <si>
    <t>1.8</t>
  </si>
  <si>
    <t>795 07 01</t>
  </si>
  <si>
    <t>1.8.1</t>
  </si>
  <si>
    <t>1.9</t>
  </si>
  <si>
    <t>0309</t>
  </si>
  <si>
    <t>795 01 01</t>
  </si>
  <si>
    <t>1.9.1</t>
  </si>
  <si>
    <t>310</t>
  </si>
  <si>
    <t>0400</t>
  </si>
  <si>
    <t>5.1</t>
  </si>
  <si>
    <t>1.10</t>
  </si>
  <si>
    <t>1.10.1</t>
  </si>
  <si>
    <t>1.11</t>
  </si>
  <si>
    <t>0503</t>
  </si>
  <si>
    <t>600 01 02</t>
  </si>
  <si>
    <t>1.11.1</t>
  </si>
  <si>
    <t>600 01 03</t>
  </si>
  <si>
    <t>600 03 01</t>
  </si>
  <si>
    <t>600 03 00</t>
  </si>
  <si>
    <t>600 03 02</t>
  </si>
  <si>
    <t>600 03 03</t>
  </si>
  <si>
    <t>600 04 01</t>
  </si>
  <si>
    <t>600 05 01</t>
  </si>
  <si>
    <t>600 07 01</t>
  </si>
  <si>
    <t>600 08 01</t>
  </si>
  <si>
    <t>200</t>
  </si>
  <si>
    <t>0605</t>
  </si>
  <si>
    <t>795  02 01</t>
  </si>
  <si>
    <t>795 02 01</t>
  </si>
  <si>
    <t>0705</t>
  </si>
  <si>
    <t>428 01 01</t>
  </si>
  <si>
    <t>0707</t>
  </si>
  <si>
    <t>795 05 01</t>
  </si>
  <si>
    <t>0709</t>
  </si>
  <si>
    <t>795 06 01</t>
  </si>
  <si>
    <t>795 12 01</t>
  </si>
  <si>
    <t>795 14 01</t>
  </si>
  <si>
    <t xml:space="preserve">0801 </t>
  </si>
  <si>
    <t>795 11 01</t>
  </si>
  <si>
    <t>0801</t>
  </si>
  <si>
    <t>0804</t>
  </si>
  <si>
    <t>457 01 01</t>
  </si>
  <si>
    <t>795 08 01</t>
  </si>
  <si>
    <t>795 09 01</t>
  </si>
  <si>
    <t>Содержание ребенка в семье опекуна и приемной семье , а также оплата труда приемного родителя</t>
  </si>
  <si>
    <t>1004</t>
  </si>
  <si>
    <t>Содержание ребенка в семье опекуна и приемной семье</t>
  </si>
  <si>
    <t>1202</t>
  </si>
  <si>
    <t>3.1.1.2</t>
  </si>
  <si>
    <t xml:space="preserve">Оплата труда и начисления на выплаты по оплате труда </t>
  </si>
  <si>
    <t>0505</t>
  </si>
  <si>
    <t>3.1.1.2.1</t>
  </si>
  <si>
    <t>3.1.1.2.1.1</t>
  </si>
  <si>
    <t>2.1.1.1.1</t>
  </si>
  <si>
    <t>2.1.1.1.1.1</t>
  </si>
  <si>
    <t>2.1.1.1.1.2</t>
  </si>
  <si>
    <t>2.1.1.1.1.1.2</t>
  </si>
  <si>
    <t>Итого:</t>
  </si>
  <si>
    <t>Приложение № 5</t>
  </si>
  <si>
    <t>Код раздела и подраздела</t>
  </si>
  <si>
    <t>Исполнено  с начала года  (рубли)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</si>
  <si>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</si>
  <si>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</si>
  <si>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Резервный фонд</t>
  </si>
  <si>
    <t>НАЦИОНАЛЬНАЯ БЕЗОПАСНОСТЬ И ПРАВООХРАНИТЕЛЬНАЯ ДЕЯТЕЛЬНОСТЬ</t>
  </si>
  <si>
    <t>0300</t>
  </si>
  <si>
    <t>2.1</t>
  </si>
  <si>
    <t>3.1</t>
  </si>
  <si>
    <t>ЖИЛИЩНО-КОММУНАЛЬНОЕ ХОЗЯЙСТВО</t>
  </si>
  <si>
    <t>0500</t>
  </si>
  <si>
    <t>4.1</t>
  </si>
  <si>
    <t>Благоустройство</t>
  </si>
  <si>
    <t>ОХРАНА ОКРУЖАЮЩЕЙ СРЕДЫ</t>
  </si>
  <si>
    <t>0600</t>
  </si>
  <si>
    <t>Другие вопросы  в области окружающей среды</t>
  </si>
  <si>
    <t>0700</t>
  </si>
  <si>
    <t>6.1</t>
  </si>
  <si>
    <t>6.2</t>
  </si>
  <si>
    <t>6.3</t>
  </si>
  <si>
    <t>0800</t>
  </si>
  <si>
    <t>7.1</t>
  </si>
  <si>
    <t>7.2</t>
  </si>
  <si>
    <t>8</t>
  </si>
  <si>
    <t>СОЦИАЛЬНАЯ ПОЛИТИКА</t>
  </si>
  <si>
    <t>1000</t>
  </si>
  <si>
    <t>8.1</t>
  </si>
  <si>
    <t>8.1.2.1</t>
  </si>
  <si>
    <t>8.1.2.1.1</t>
  </si>
  <si>
    <t>9</t>
  </si>
  <si>
    <t>СРЕДСТВА МАССОВОЙ ИНФОРМАЦИИ</t>
  </si>
  <si>
    <t>1200</t>
  </si>
  <si>
    <t>9.1</t>
  </si>
  <si>
    <t>ИТОГО:</t>
  </si>
  <si>
    <t>Приложение № 6</t>
  </si>
  <si>
    <t>(рубли)</t>
  </si>
  <si>
    <t>Код источника финансирования по бюджетной классификации</t>
  </si>
  <si>
    <t>Утверждено по бюджету</t>
  </si>
  <si>
    <t xml:space="preserve">Исполнено с начала года </t>
  </si>
  <si>
    <t xml:space="preserve"> ИСТОЧНИКИ ФИНАНСИРОВАНИЯ ДЕФИЦИТА БЮДЖЕТА - всего</t>
  </si>
  <si>
    <t>Изменения остатков  средств на счетах по учету средств бюджета</t>
  </si>
  <si>
    <t>Увеличение остатков средств бюджета</t>
  </si>
  <si>
    <t>Увеличение  прочих остатков средств бюджета</t>
  </si>
  <si>
    <t>000 01 05 02 00 00 0000 000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</si>
  <si>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</si>
  <si>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</si>
  <si>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 средств бюджета</t>
  </si>
  <si>
    <t>Приложение № 7</t>
  </si>
  <si>
    <t>000 01 00 00 00 00 0000 000</t>
  </si>
  <si>
    <t>Увеличение  прочих остатков  денеждных средств бюджета</t>
  </si>
  <si>
    <t>Увеличение  прочих остатков  денежных средств бюджетов внутригородских муниципальных образований городов федерального заначения Москвы и Санкт-Петербурга</t>
  </si>
  <si>
    <t>000 01 05 00 00 00 0000 600</t>
  </si>
  <si>
    <t>Уменьшение прочих остатков  денежных средств бюджета</t>
  </si>
  <si>
    <t>Уменьшение  прочих остатков  денежных средств бюджетов внутригородских муниципальных образований городов федерального заначения Москвы и Санкт-Петербурга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</si>
  <si>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</si>
  <si>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100</t>
  </si>
  <si>
    <t>800</t>
  </si>
  <si>
    <t>1.1.3</t>
  </si>
  <si>
    <t>Иные бюджетные ассигнования</t>
  </si>
  <si>
    <t>I.</t>
  </si>
  <si>
    <t>1.1.</t>
  </si>
  <si>
    <t>1.1.1.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</si>
  <si>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</si>
  <si>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</si>
  <si>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</si>
  <si>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</si>
  <si>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</si>
  <si>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1.1.3.1</t>
  </si>
  <si>
    <t>РЕЗЕРВНЫЕ ФОНДЫ</t>
  </si>
  <si>
    <t>ДРУГИЕ ОБЩЕГОСУДАРСТВЕННЫЕ ВОПРОСЫ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</si>
  <si>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</si>
  <si>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</si>
  <si>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1.3.2.1</t>
  </si>
  <si>
    <t>1.3.2.2</t>
  </si>
  <si>
    <t>1.3.2.3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</si>
  <si>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</si>
  <si>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</si>
  <si>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</si>
  <si>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</si>
  <si>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</si>
  <si>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1.3.4.1</t>
  </si>
  <si>
    <t>1.3.5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</si>
  <si>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</si>
  <si>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795 13 01</t>
  </si>
  <si>
    <t>1.3.5.1</t>
  </si>
  <si>
    <t>1.3.6</t>
  </si>
  <si>
    <t>1.3.6.1</t>
  </si>
  <si>
    <t>Защита населения и территории от чрезвычайных ситуаций природного и техногенного характера, гражданская оборона</t>
  </si>
  <si>
    <t>1.4.1.1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</si>
  <si>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</si>
  <si>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1.4.1.1.1</t>
  </si>
  <si>
    <t>0412</t>
  </si>
  <si>
    <t>1.5.1.1</t>
  </si>
  <si>
    <t>795 03 01</t>
  </si>
  <si>
    <t>1.5.1.1.1</t>
  </si>
  <si>
    <t>БЛАГОУСТРОЙСТВО</t>
  </si>
  <si>
    <t>1.6.1.1</t>
  </si>
  <si>
    <t>Мероприятия по благоустройству территорий муниципального образования</t>
  </si>
  <si>
    <t>600 00 00</t>
  </si>
  <si>
    <t>Благоустройство  придомовых территорий и дворовых</t>
  </si>
  <si>
    <t>600 01 00</t>
  </si>
  <si>
    <t>1.6.1.2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</si>
  <si>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</si>
  <si>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1.6.1.3</t>
  </si>
  <si>
    <t>1.6.1.3.1</t>
  </si>
  <si>
    <t>1.6.1.3.2</t>
  </si>
  <si>
    <t>1.6.1.3.3</t>
  </si>
  <si>
    <t>1.6.1.4</t>
  </si>
  <si>
    <t>1.6.1.5</t>
  </si>
  <si>
    <t>1.6.1.6</t>
  </si>
  <si>
    <t>1.6.1.7</t>
  </si>
  <si>
    <t>Муниципальная программа "Выполнение работ, услуг по определению объема работ по благоустройству к адресной программе"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</si>
  <si>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</si>
  <si>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1.7.1.1.1</t>
  </si>
  <si>
    <t>1.8.1.1</t>
  </si>
  <si>
    <t>Переподготовка, повышение квалификации</t>
  </si>
  <si>
    <t>428 00 00</t>
  </si>
  <si>
    <t>1.8.1.1.1</t>
  </si>
  <si>
    <t>1.8.1.1.1.1</t>
  </si>
  <si>
    <t>1.8.2</t>
  </si>
  <si>
    <t>МОЛОДЕЖНАЯ ПОЛИТИКА И ОЗДОРОВЛЕНИЕ ДЕТЕЙ</t>
  </si>
  <si>
    <t>1.8.2.1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</si>
  <si>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</si>
  <si>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1.8.2.1.1</t>
  </si>
  <si>
    <t>1.8.3</t>
  </si>
  <si>
    <t>ДРУГИЕ ВОПРОСЫ В ОБЛАСТИ ОБРАЗОВАНИЯ</t>
  </si>
  <si>
    <t>1.8.3.1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</si>
  <si>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</si>
  <si>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</si>
  <si>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</si>
  <si>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</si>
  <si>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1.8.3.2.1</t>
  </si>
  <si>
    <t>1.8.3.3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</si>
  <si>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</si>
  <si>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1.8.3.3.1</t>
  </si>
  <si>
    <t>КУЛЬТУРА, КИНЕМАТОГРАФИЯ</t>
  </si>
  <si>
    <t>КУЛЬТУРА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</si>
  <si>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</si>
  <si>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</si>
  <si>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>1.9.1.1.1</t>
  </si>
  <si>
    <t>1.9.1.2</t>
  </si>
  <si>
    <t>ДРУГИЕ ВОПРОСЫ В ОБЛАСТИ КУЛЬТУРЫ, КИНЕМАТОГРАФИИ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</si>
  <si>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</si>
  <si>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</si>
  <si>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1.9.1.2.1.1</t>
  </si>
  <si>
    <t>СОЦИАЛЬНОЕ ОБЕСПЕЧЕНИЕ НАСЕЛЕНИЯ</t>
  </si>
  <si>
    <t>1003</t>
  </si>
  <si>
    <t>1.10.1.1</t>
  </si>
  <si>
    <t>505 81 01</t>
  </si>
  <si>
    <t>1.10.1.1.1</t>
  </si>
  <si>
    <t>1.10.2</t>
  </si>
  <si>
    <t>ОХРАНА СЕМЬИ И ДЕТСТВА</t>
  </si>
  <si>
    <t>1.10.2.1</t>
  </si>
  <si>
    <t>002 80 31</t>
  </si>
  <si>
    <t>1.10.2.1.1</t>
  </si>
  <si>
    <t>1.10.2.1.2</t>
  </si>
  <si>
    <t>1.10.2.2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</si>
  <si>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</si>
  <si>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</si>
  <si>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1.10.2.2.1</t>
  </si>
  <si>
    <t>1.10.2.3</t>
  </si>
  <si>
    <t>511 80 33</t>
  </si>
  <si>
    <t>ПЕРИОДИЧЕСКАЯ ПЕЧАТЬ И ИЗДАТЕЛЬСТВА</t>
  </si>
  <si>
    <t>1.11.1.1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</si>
  <si>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</si>
  <si>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1.11.1.1.1</t>
  </si>
  <si>
    <t>II.</t>
  </si>
  <si>
    <t>2.1.1.</t>
  </si>
  <si>
    <t>2.1.1.1</t>
  </si>
  <si>
    <t>2.1.1.1.2</t>
  </si>
  <si>
    <t>2.1.2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</si>
  <si>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</si>
  <si>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</si>
  <si>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2.1.2.1.1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</si>
  <si>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</si>
  <si>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</si>
  <si>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2.1.2.2.1</t>
  </si>
  <si>
    <t>2.1.2.3</t>
  </si>
  <si>
    <t>Аппарат представительного органа муниципального образования</t>
  </si>
  <si>
    <t>2.1.2.3.1</t>
  </si>
  <si>
    <t>2.1.2.3.2</t>
  </si>
  <si>
    <t>2.1.2.3.3</t>
  </si>
  <si>
    <t>2.2</t>
  </si>
  <si>
    <t>2.2.1</t>
  </si>
  <si>
    <t>2.2.1.1</t>
  </si>
  <si>
    <t>2.3</t>
  </si>
  <si>
    <t>2.3.1</t>
  </si>
  <si>
    <t>III</t>
  </si>
  <si>
    <t>ИЗБИРАТЕЛЬНАЯ КОМИССИЯ МУНИЦИПАЛЬНОГО ОБРАЗОВАНИЯ МУНИЦИПАЛЬНЫЙ ОКРУГ АДМИРАЛТЕЙСКИЙ ОКРУГ</t>
  </si>
  <si>
    <t>3.1.1</t>
  </si>
  <si>
    <t>ОБЕСПЕЧЕНИЕ ПРОВЕДЕНИЯ ВЫБОРОВ  И РЕФЕРЕНДУМОВ</t>
  </si>
  <si>
    <t>0107</t>
  </si>
  <si>
    <t>Расходы на членов избирательной комиссии муниципального образования муниципальный округ Адмиралтейский округ</t>
  </si>
  <si>
    <t>002 07 00</t>
  </si>
  <si>
    <t>3.1.1.1.1</t>
  </si>
  <si>
    <t>3.1.1.1.2</t>
  </si>
  <si>
    <t>МЕСТНАЯ АДМИНИСТРАЦИЯ МУНИЦИПАЛЬНОГО ОБРАЗОВАНИЯ МУНИЦИПАЛЬНЫЙ ОКРУГ АДМИРАЛТЕЙСКИЙ ОКРУГ</t>
  </si>
  <si>
    <t>8.2</t>
  </si>
  <si>
    <t>000 01 05 02 01 00 0000 600</t>
  </si>
  <si>
    <t>к Решению Муниципального Совета</t>
  </si>
  <si>
    <t xml:space="preserve">«Об утверждении отчета об исполнении бюджета муниципального </t>
  </si>
  <si>
    <t xml:space="preserve">образования муниципальный округ Адмиралтейский округ за 2015 год» </t>
  </si>
  <si>
    <t xml:space="preserve">ПОКАЗАТЕЛИ ДОХОДОВ  БЮДЖЕТА МУНИЦИПАЛЬНОГО ОБРАЗОВАНИЯ МУНИЦИПАЛЬНЫЙ ОКРУГ АДМИРАЛТЕЙСКИЙ ОКРУГ ЗА 2015 год ПО КОДАМ КЛАССИФИКАЦИИИ ДОХОДОВ БЮДЖЕТОВ                            </t>
  </si>
  <si>
    <t xml:space="preserve">ПОКАЗАТЕЛИ ДОХОДОВ  БЮДЖЕТА МУНИЦИПАЛЬНОГО ОБРАЗОВАНИЯ МУНИЦИПАЛЬНЫЙ ОКРУГ АДМИРАЛТЕЙСКИЙ ОКРУГ за 2015 год ПО КОДАМ ВИДОВ ДОХОДОВ, ПОДВИДОВ ДОХОДОВ, КЛАССИФИКАЦИИ ОПЕРАЦИЙ СЕКТОРА ГОСУДАРСТВЕННОГО УПРАВЛЕНИЯ, ОТНОСЯЩИХСЯ К ДОХОДАМ БЮДЖЕТА                               </t>
  </si>
  <si>
    <t xml:space="preserve">ПОКАЗАТЕЛИ РАСХОДОВ  БЮДЖЕТА МУНИЦИПАЛЬНОГО ОБРАЗОВАНИЯ МУНИЦИПАЛЬНЫЙ ОКРУГ АДМИРАЛТЕЙСКИЙ ОКРУГ за 2015 год по ВЕДОМСТВЕННОЙ СТРУКТУРЕ РАСХОДОВ БЮДЖЕТА                                                                                                     </t>
  </si>
  <si>
    <t xml:space="preserve">ПОКАЗАТЕЛИ РАСХОДОВ  БЮДЖЕТА МУНИЦИПАЛЬНОГО ОБРАЗОВАНИЯ МУНИЦИПАЛЬНЫЙ ОКРУГ АДМИРАЛТЕЙСКИЙ ОКРУГ за 2015 год по РАЗДЕЛАМ И ПОДРАЗДЕЛАМ КЛАССИФИКАЦИИ РАСХОДОВ  БЮДЖЕТА   </t>
  </si>
  <si>
    <t xml:space="preserve"> МО Адмиралтейский округ от 28.04.2016 № 7 </t>
  </si>
  <si>
    <t xml:space="preserve"> МО Адмиралтейский округ от 28.04.2016 № 7  </t>
  </si>
  <si>
    <t>«Об утверждении отчета об исполнении бюджета муниципального</t>
  </si>
  <si>
    <t>ПОКАЗАТЕЛИ ИСТОЧНИКОВ ФИНАНСИРОВАНИЯ ДЕФИЦИТА БЮДЖЕТА МУНИЦИПАЛЬНОГО ОБРАЗОВАНИЯ МУНИЦИПАЛЬНЫЙ ОКРУГ АДМИРАЛТЕЙСКИЙ ОКРУГ за 2015 год ПО КОДАМ КЛАССИФИКАЦИИ ИСТОЧНИКОВ ФИНАНСИРОВАНИЯ ДЕФИЦИТА МЕСТНОГО БЮДЖЕТА</t>
  </si>
  <si>
    <t>ПОКАЗАТЕЛИ ИСТОЧНИКОВ ФИНАНСИРОВАНИЯ ДЕФИЦИТА БЮДЖЕТА МУНИЦИПАЛЬНОГО ОБРАЗОВАНИЯ МУНИЦИПАЛЬНЫЙ ОКРУГ АДМИРАЛТЕЙСКИЙ ОКРУГ за 2015 год ПО КОДАМ ГРУПП, СТАТЕЙ. ВИДОВ ИСТОЧНИКОВ ФИНАНСИРОВАНИЯ ДЕФИЦИТА МЕСТНОГО БЮДЖЕТА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</si>
</sst>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.00_ ;[Red]\-#,##0.00\ "/>
    <numFmt numFmtId="175" formatCode="0.0"/>
    <numFmt numFmtId="176" formatCode="#,##0;[Red]#,##0"/>
    <numFmt numFmtId="177" formatCode="#,##0.0&quot;р.&quot;"/>
    <numFmt numFmtId="178" formatCode="0.0%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"/>
      <family val="2"/>
    </font>
    <font>
      <sz val="13"/>
      <name val="Arial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u val="single"/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i/>
      <sz val="14"/>
      <name val="Times New Roman"/>
      <family val="1"/>
    </font>
    <font>
      <i/>
      <sz val="12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b/>
      <i/>
      <sz val="12"/>
      <name val="Times New Roman"/>
      <family val="1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0"/>
      <name val="Arial Cyr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i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764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top"/>
      <protection locked="0"/>
    </xf>
    <xf numFmtId="0" fontId="6" fillId="0" borderId="0" xfId="54" applyFont="1" applyFill="1" applyAlignment="1" applyProtection="1">
      <alignment horizontal="right" vertical="top"/>
      <protection locked="0"/>
    </xf>
    <xf numFmtId="3" fontId="6" fillId="0" borderId="10" xfId="54" applyNumberFormat="1" applyFont="1" applyFill="1" applyBorder="1" applyAlignment="1" applyProtection="1">
      <alignment horizontal="center"/>
      <protection locked="0"/>
    </xf>
    <xf numFmtId="3" fontId="7" fillId="0" borderId="10" xfId="54" applyNumberFormat="1" applyFont="1" applyFill="1" applyBorder="1" applyAlignment="1" applyProtection="1">
      <alignment horizontal="center"/>
      <protection locked="0"/>
    </xf>
    <xf numFmtId="49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Fill="1" applyAlignment="1" applyProtection="1">
      <alignment vertical="top" wrapText="1"/>
      <protection locked="0"/>
    </xf>
    <xf numFmtId="0" fontId="7" fillId="0" borderId="0" xfId="54" applyFont="1" applyFill="1" applyAlignment="1" applyProtection="1">
      <alignment horizontal="center" vertical="top"/>
      <protection locked="0"/>
    </xf>
    <xf numFmtId="0" fontId="6" fillId="0" borderId="0" xfId="54" applyFont="1" applyFill="1" applyAlignment="1" applyProtection="1">
      <alignment horizontal="right" vertical="top" wrapText="1"/>
      <protection locked="0"/>
    </xf>
    <xf numFmtId="4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7" fillId="0" borderId="0" xfId="54" applyFont="1" applyFill="1" applyAlignment="1" applyProtection="1">
      <alignment horizontal="left" vertical="top" wrapText="1"/>
      <protection locked="0"/>
    </xf>
    <xf numFmtId="4" fontId="6" fillId="0" borderId="10" xfId="54" applyNumberFormat="1" applyFont="1" applyFill="1" applyBorder="1" applyAlignment="1" applyProtection="1">
      <alignment horizontal="center" vertical="top"/>
      <protection locked="0"/>
    </xf>
    <xf numFmtId="0" fontId="9" fillId="0" borderId="0" xfId="54" applyFont="1" applyFill="1" applyAlignment="1" applyProtection="1">
      <alignment horizontal="center" vertical="top" wrapText="1"/>
      <protection locked="0"/>
    </xf>
    <xf numFmtId="3" fontId="6" fillId="0" borderId="0" xfId="54" applyNumberFormat="1" applyFont="1" applyFill="1" applyAlignment="1" applyProtection="1">
      <alignment horizontal="center" vertical="top" wrapText="1"/>
      <protection locked="0"/>
    </xf>
    <xf numFmtId="4" fontId="9" fillId="0" borderId="0" xfId="54" applyNumberFormat="1" applyFont="1" applyFill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3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7" fillId="0" borderId="0" xfId="54" applyFont="1" applyFill="1" applyAlignment="1" applyProtection="1">
      <alignment vertical="top"/>
      <protection locked="0"/>
    </xf>
    <xf numFmtId="3" fontId="7" fillId="0" borderId="0" xfId="54" applyNumberFormat="1" applyFont="1" applyFill="1" applyAlignment="1" applyProtection="1">
      <alignment vertical="top"/>
      <protection locked="0"/>
    </xf>
    <xf numFmtId="3" fontId="7" fillId="0" borderId="0" xfId="54" applyNumberFormat="1" applyFont="1" applyFill="1" applyAlignment="1" applyProtection="1">
      <alignment horizontal="center" vertical="top"/>
      <protection locked="0"/>
    </xf>
    <xf numFmtId="3" fontId="7" fillId="33" borderId="0" xfId="54" applyNumberFormat="1" applyFont="1" applyFill="1" applyAlignment="1" applyProtection="1">
      <alignment vertical="top"/>
      <protection locked="0"/>
    </xf>
    <xf numFmtId="3" fontId="7" fillId="33" borderId="0" xfId="54" applyNumberFormat="1" applyFont="1" applyFill="1" applyAlignment="1" applyProtection="1">
      <alignment horizontal="center" vertical="top"/>
      <protection locked="0"/>
    </xf>
    <xf numFmtId="0" fontId="7" fillId="0" borderId="10" xfId="54" applyFont="1" applyFill="1" applyBorder="1" applyAlignment="1" applyProtection="1">
      <alignment horizontal="center" vertical="top" wrapText="1"/>
      <protection locked="0"/>
    </xf>
    <xf numFmtId="0" fontId="7" fillId="0" borderId="10" xfId="54" applyFont="1" applyFill="1" applyBorder="1" applyAlignment="1" applyProtection="1">
      <alignment horizontal="center" vertical="top"/>
      <protection locked="0"/>
    </xf>
    <xf numFmtId="3" fontId="7" fillId="0" borderId="10" xfId="54" applyNumberFormat="1" applyFont="1" applyFill="1" applyBorder="1" applyAlignment="1" applyProtection="1">
      <alignment horizontal="center" vertical="top"/>
      <protection locked="0"/>
    </xf>
    <xf numFmtId="2" fontId="6" fillId="0" borderId="10" xfId="54" applyNumberFormat="1" applyFont="1" applyFill="1" applyBorder="1" applyAlignment="1" applyProtection="1">
      <alignment horizontal="center" wrapText="1"/>
      <protection locked="0"/>
    </xf>
    <xf numFmtId="0" fontId="6" fillId="0" borderId="11" xfId="54" applyFont="1" applyFill="1" applyBorder="1" applyAlignment="1" applyProtection="1">
      <alignment horizontal="center" wrapText="1"/>
      <protection locked="0"/>
    </xf>
    <xf numFmtId="0" fontId="6" fillId="0" borderId="11" xfId="54" applyFont="1" applyFill="1" applyBorder="1" applyAlignment="1" applyProtection="1">
      <alignment horizontal="center"/>
      <protection locked="0"/>
    </xf>
    <xf numFmtId="4" fontId="6" fillId="0" borderId="11" xfId="54" applyNumberFormat="1" applyFont="1" applyFill="1" applyBorder="1" applyAlignment="1" applyProtection="1">
      <alignment/>
      <protection locked="0"/>
    </xf>
    <xf numFmtId="0" fontId="6" fillId="0" borderId="10" xfId="54" applyFont="1" applyFill="1" applyBorder="1" applyAlignment="1" applyProtection="1">
      <alignment horizontal="left" wrapText="1"/>
      <protection locked="0"/>
    </xf>
    <xf numFmtId="0" fontId="6" fillId="0" borderId="10" xfId="54" applyNumberFormat="1" applyFont="1" applyFill="1" applyBorder="1" applyAlignment="1" applyProtection="1">
      <alignment horizontal="left" wrapText="1"/>
      <protection locked="0"/>
    </xf>
    <xf numFmtId="0" fontId="6" fillId="0" borderId="10" xfId="54" applyFont="1" applyFill="1" applyBorder="1" applyAlignment="1" applyProtection="1">
      <alignment horizontal="center"/>
      <protection locked="0"/>
    </xf>
    <xf numFmtId="4" fontId="6" fillId="0" borderId="10" xfId="54" applyNumberFormat="1" applyFont="1" applyFill="1" applyBorder="1" applyAlignment="1" applyProtection="1">
      <alignment/>
      <protection locked="0"/>
    </xf>
    <xf numFmtId="49" fontId="6" fillId="0" borderId="10" xfId="54" applyNumberFormat="1" applyFont="1" applyFill="1" applyBorder="1" applyAlignment="1" applyProtection="1">
      <alignment horizontal="center" wrapText="1"/>
      <protection locked="0"/>
    </xf>
    <xf numFmtId="0" fontId="6" fillId="0" borderId="10" xfId="53" applyFont="1" applyFill="1" applyBorder="1" applyAlignment="1">
      <alignment horizontal="left" wrapText="1"/>
      <protection/>
    </xf>
    <xf numFmtId="49" fontId="6" fillId="0" borderId="10" xfId="53" applyNumberFormat="1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4" fontId="7" fillId="0" borderId="10" xfId="54" applyNumberFormat="1" applyFont="1" applyFill="1" applyBorder="1" applyAlignment="1" applyProtection="1">
      <alignment/>
      <protection locked="0"/>
    </xf>
    <xf numFmtId="4" fontId="7" fillId="0" borderId="11" xfId="54" applyNumberFormat="1" applyFont="1" applyFill="1" applyBorder="1" applyAlignment="1" applyProtection="1">
      <alignment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 applyProtection="1">
      <alignment horizontal="left" wrapText="1"/>
      <protection locked="0"/>
    </xf>
    <xf numFmtId="0" fontId="7" fillId="0" borderId="10" xfId="54" applyNumberFormat="1" applyFont="1" applyFill="1" applyBorder="1" applyAlignment="1" applyProtection="1">
      <alignment horizontal="center" wrapText="1"/>
      <protection locked="0"/>
    </xf>
    <xf numFmtId="0" fontId="7" fillId="0" borderId="10" xfId="54" applyFont="1" applyFill="1" applyBorder="1" applyAlignment="1" applyProtection="1">
      <alignment horizontal="center"/>
      <protection locked="0"/>
    </xf>
    <xf numFmtId="0" fontId="6" fillId="0" borderId="10" xfId="54" applyFont="1" applyFill="1" applyBorder="1" applyAlignment="1">
      <alignment horizontal="left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 applyProtection="1">
      <alignment horizontal="center" wrapText="1"/>
      <protection locked="0"/>
    </xf>
    <xf numFmtId="49" fontId="6" fillId="0" borderId="10" xfId="54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49" fontId="6" fillId="0" borderId="10" xfId="54" applyNumberFormat="1" applyFont="1" applyFill="1" applyBorder="1" applyAlignment="1" applyProtection="1">
      <alignment horizontal="center"/>
      <protection locked="0"/>
    </xf>
    <xf numFmtId="49" fontId="7" fillId="0" borderId="10" xfId="54" applyNumberFormat="1" applyFont="1" applyFill="1" applyBorder="1" applyAlignment="1" applyProtection="1">
      <alignment horizontal="center"/>
      <protection locked="0"/>
    </xf>
    <xf numFmtId="3" fontId="6" fillId="0" borderId="10" xfId="54" applyNumberFormat="1" applyFont="1" applyFill="1" applyBorder="1" applyAlignment="1">
      <alignment horizontal="center" wrapText="1"/>
      <protection/>
    </xf>
    <xf numFmtId="0" fontId="7" fillId="0" borderId="10" xfId="54" applyFont="1" applyFill="1" applyBorder="1" applyAlignment="1">
      <alignment wrapText="1"/>
      <protection/>
    </xf>
    <xf numFmtId="3" fontId="7" fillId="0" borderId="10" xfId="54" applyNumberFormat="1" applyFont="1" applyFill="1" applyBorder="1" applyAlignment="1">
      <alignment horizontal="center" wrapText="1"/>
      <protection/>
    </xf>
    <xf numFmtId="0" fontId="6" fillId="0" borderId="0" xfId="54" applyFont="1" applyFill="1" applyBorder="1" applyAlignment="1" applyProtection="1">
      <alignment horizontal="left" wrapText="1"/>
      <protection locked="0"/>
    </xf>
    <xf numFmtId="49" fontId="6" fillId="0" borderId="0" xfId="54" applyNumberFormat="1" applyFont="1" applyFill="1" applyBorder="1" applyAlignment="1" applyProtection="1">
      <alignment horizontal="left" wrapText="1"/>
      <protection locked="0"/>
    </xf>
    <xf numFmtId="0" fontId="6" fillId="0" borderId="0" xfId="54" applyFont="1" applyFill="1" applyBorder="1" applyAlignment="1" applyProtection="1">
      <alignment horizontal="center"/>
      <protection locked="0"/>
    </xf>
    <xf numFmtId="172" fontId="6" fillId="0" borderId="0" xfId="54" applyNumberFormat="1" applyFont="1" applyFill="1" applyBorder="1" applyAlignment="1" applyProtection="1">
      <alignment horizontal="center"/>
      <protection locked="0"/>
    </xf>
    <xf numFmtId="4" fontId="6" fillId="0" borderId="0" xfId="54" applyNumberFormat="1" applyFont="1" applyFill="1" applyBorder="1" applyAlignment="1" applyProtection="1">
      <alignment horizontal="right"/>
      <protection locked="0"/>
    </xf>
    <xf numFmtId="17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4" applyFont="1" applyFill="1" applyBorder="1" applyAlignment="1" applyProtection="1">
      <alignment horizontal="center" wrapText="1"/>
      <protection locked="0"/>
    </xf>
    <xf numFmtId="1" fontId="6" fillId="0" borderId="10" xfId="54" applyNumberFormat="1" applyFont="1" applyFill="1" applyBorder="1" applyAlignment="1" applyProtection="1">
      <alignment horizontal="center" wrapText="1"/>
      <protection locked="0"/>
    </xf>
    <xf numFmtId="3" fontId="6" fillId="0" borderId="10" xfId="54" applyNumberFormat="1" applyFont="1" applyFill="1" applyBorder="1" applyAlignment="1" applyProtection="1">
      <alignment horizontal="center" wrapText="1"/>
      <protection locked="0"/>
    </xf>
    <xf numFmtId="4" fontId="6" fillId="0" borderId="10" xfId="54" applyNumberFormat="1" applyFont="1" applyFill="1" applyBorder="1" applyAlignment="1" applyProtection="1">
      <alignment horizontal="right" wrapText="1"/>
      <protection locked="0"/>
    </xf>
    <xf numFmtId="0" fontId="6" fillId="0" borderId="10" xfId="54" applyFont="1" applyFill="1" applyBorder="1" applyAlignment="1" applyProtection="1">
      <alignment wrapText="1"/>
      <protection locked="0"/>
    </xf>
    <xf numFmtId="4" fontId="6" fillId="0" borderId="10" xfId="54" applyNumberFormat="1" applyFont="1" applyFill="1" applyBorder="1" applyAlignment="1" applyProtection="1">
      <alignment horizontal="right"/>
      <protection locked="0"/>
    </xf>
    <xf numFmtId="49" fontId="6" fillId="0" borderId="10" xfId="54" applyNumberFormat="1" applyFont="1" applyFill="1" applyBorder="1" applyAlignment="1">
      <alignment horizontal="left" wrapText="1"/>
      <protection/>
    </xf>
    <xf numFmtId="0" fontId="88" fillId="0" borderId="10" xfId="0" applyFont="1" applyFill="1" applyBorder="1" applyAlignment="1">
      <alignment wrapText="1"/>
    </xf>
    <xf numFmtId="49" fontId="6" fillId="0" borderId="12" xfId="53" applyNumberFormat="1" applyFont="1" applyFill="1" applyBorder="1" applyAlignment="1">
      <alignment wrapText="1"/>
      <protection/>
    </xf>
    <xf numFmtId="49" fontId="7" fillId="0" borderId="13" xfId="53" applyNumberFormat="1" applyFont="1" applyFill="1" applyBorder="1" applyAlignment="1">
      <alignment horizontal="left" wrapText="1"/>
      <protection/>
    </xf>
    <xf numFmtId="4" fontId="7" fillId="0" borderId="10" xfId="54" applyNumberFormat="1" applyFont="1" applyFill="1" applyBorder="1" applyAlignment="1" applyProtection="1">
      <alignment horizontal="right"/>
      <protection locked="0"/>
    </xf>
    <xf numFmtId="49" fontId="6" fillId="0" borderId="10" xfId="53" applyNumberFormat="1" applyFont="1" applyFill="1" applyBorder="1" applyAlignment="1">
      <alignment wrapText="1"/>
      <protection/>
    </xf>
    <xf numFmtId="49" fontId="7" fillId="0" borderId="13" xfId="53" applyNumberFormat="1" applyFont="1" applyFill="1" applyBorder="1" applyAlignment="1">
      <alignment wrapText="1"/>
      <protection/>
    </xf>
    <xf numFmtId="49" fontId="6" fillId="0" borderId="13" xfId="54" applyNumberFormat="1" applyFont="1" applyFill="1" applyBorder="1" applyAlignment="1">
      <alignment horizontal="left" wrapText="1"/>
      <protection/>
    </xf>
    <xf numFmtId="49" fontId="7" fillId="0" borderId="13" xfId="0" applyNumberFormat="1" applyFont="1" applyFill="1" applyBorder="1" applyAlignment="1">
      <alignment horizontal="left" wrapText="1"/>
    </xf>
    <xf numFmtId="49" fontId="6" fillId="0" borderId="13" xfId="53" applyNumberFormat="1" applyFont="1" applyFill="1" applyBorder="1" applyAlignment="1">
      <alignment horizontal="left" wrapText="1"/>
      <protection/>
    </xf>
    <xf numFmtId="49" fontId="7" fillId="0" borderId="10" xfId="53" applyNumberFormat="1" applyFont="1" applyFill="1" applyBorder="1" applyAlignment="1">
      <alignment wrapText="1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2" xfId="54" applyNumberFormat="1" applyFont="1" applyFill="1" applyBorder="1" applyAlignment="1">
      <alignment horizontal="left" wrapText="1"/>
      <protection/>
    </xf>
    <xf numFmtId="49" fontId="7" fillId="0" borderId="12" xfId="54" applyNumberFormat="1" applyFont="1" applyFill="1" applyBorder="1" applyAlignment="1">
      <alignment horizontal="left" wrapText="1"/>
      <protection/>
    </xf>
    <xf numFmtId="49" fontId="6" fillId="0" borderId="12" xfId="54" applyNumberFormat="1" applyFont="1" applyFill="1" applyBorder="1" applyAlignment="1">
      <alignment wrapText="1"/>
      <protection/>
    </xf>
    <xf numFmtId="49" fontId="7" fillId="0" borderId="12" xfId="54" applyNumberFormat="1" applyFont="1" applyFill="1" applyBorder="1" applyAlignment="1">
      <alignment wrapText="1"/>
      <protection/>
    </xf>
    <xf numFmtId="0" fontId="6" fillId="0" borderId="12" xfId="54" applyFont="1" applyFill="1" applyBorder="1" applyAlignment="1" applyProtection="1">
      <alignment horizontal="left" wrapText="1"/>
      <protection locked="0"/>
    </xf>
    <xf numFmtId="49" fontId="6" fillId="0" borderId="14" xfId="53" applyNumberFormat="1" applyFont="1" applyFill="1" applyBorder="1" applyAlignment="1">
      <alignment wrapText="1"/>
      <protection/>
    </xf>
    <xf numFmtId="49" fontId="7" fillId="0" borderId="14" xfId="53" applyNumberFormat="1" applyFont="1" applyFill="1" applyBorder="1" applyAlignment="1">
      <alignment wrapText="1"/>
      <protection/>
    </xf>
    <xf numFmtId="0" fontId="7" fillId="0" borderId="12" xfId="54" applyFont="1" applyFill="1" applyBorder="1" applyAlignment="1" applyProtection="1">
      <alignment horizontal="left" wrapText="1"/>
      <protection locked="0"/>
    </xf>
    <xf numFmtId="49" fontId="6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horizontal="left" wrapText="1"/>
    </xf>
    <xf numFmtId="4" fontId="7" fillId="0" borderId="10" xfId="54" applyNumberFormat="1" applyFont="1" applyFill="1" applyBorder="1" applyAlignment="1" applyProtection="1">
      <alignment horizontal="right" wrapText="1"/>
      <protection locked="0"/>
    </xf>
    <xf numFmtId="49" fontId="6" fillId="0" borderId="14" xfId="54" applyNumberFormat="1" applyFont="1" applyFill="1" applyBorder="1" applyAlignment="1">
      <alignment horizontal="left" wrapText="1"/>
      <protection/>
    </xf>
    <xf numFmtId="173" fontId="6" fillId="0" borderId="12" xfId="54" applyNumberFormat="1" applyFont="1" applyFill="1" applyBorder="1" applyAlignment="1">
      <alignment horizontal="left" wrapText="1"/>
      <protection/>
    </xf>
    <xf numFmtId="49" fontId="6" fillId="0" borderId="12" xfId="53" applyNumberFormat="1" applyFont="1" applyFill="1" applyBorder="1" applyAlignment="1">
      <alignment horizontal="left" wrapText="1"/>
      <protection/>
    </xf>
    <xf numFmtId="49" fontId="6" fillId="0" borderId="12" xfId="54" applyNumberFormat="1" applyFont="1" applyFill="1" applyBorder="1" applyAlignment="1" applyProtection="1">
      <alignment horizontal="center" wrapText="1"/>
      <protection locked="0"/>
    </xf>
    <xf numFmtId="49" fontId="7" fillId="0" borderId="12" xfId="53" applyNumberFormat="1" applyFont="1" applyFill="1" applyBorder="1" applyAlignment="1">
      <alignment horizontal="left" wrapText="1"/>
      <protection/>
    </xf>
    <xf numFmtId="49" fontId="7" fillId="0" borderId="12" xfId="54" applyNumberFormat="1" applyFont="1" applyFill="1" applyBorder="1" applyAlignment="1" applyProtection="1">
      <alignment horizontal="center" wrapText="1"/>
      <protection locked="0"/>
    </xf>
    <xf numFmtId="49" fontId="6" fillId="0" borderId="12" xfId="53" applyNumberFormat="1" applyFont="1" applyFill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left" wrapText="1"/>
      <protection/>
    </xf>
    <xf numFmtId="49" fontId="7" fillId="0" borderId="12" xfId="53" applyNumberFormat="1" applyFont="1" applyFill="1" applyBorder="1" applyAlignment="1">
      <alignment horizontal="center" wrapText="1"/>
      <protection/>
    </xf>
    <xf numFmtId="49" fontId="6" fillId="0" borderId="13" xfId="53" applyNumberFormat="1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wrapText="1"/>
      <protection/>
    </xf>
    <xf numFmtId="0" fontId="7" fillId="0" borderId="11" xfId="54" applyFont="1" applyFill="1" applyBorder="1" applyAlignment="1" applyProtection="1">
      <alignment horizontal="center"/>
      <protection locked="0"/>
    </xf>
    <xf numFmtId="49" fontId="7" fillId="0" borderId="14" xfId="53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 applyProtection="1">
      <alignment horizontal="right"/>
      <protection/>
    </xf>
    <xf numFmtId="4" fontId="6" fillId="0" borderId="15" xfId="54" applyNumberFormat="1" applyFont="1" applyFill="1" applyBorder="1" applyAlignment="1" applyProtection="1">
      <alignment horizontal="right"/>
      <protection locked="0"/>
    </xf>
    <xf numFmtId="3" fontId="10" fillId="0" borderId="10" xfId="53" applyNumberFormat="1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 wrapText="1"/>
      <protection/>
    </xf>
    <xf numFmtId="4" fontId="10" fillId="0" borderId="10" xfId="53" applyNumberFormat="1" applyFont="1" applyFill="1" applyBorder="1" applyAlignment="1">
      <alignment horizontal="right" wrapText="1"/>
      <protection/>
    </xf>
    <xf numFmtId="0" fontId="11" fillId="0" borderId="10" xfId="53" applyFont="1" applyFill="1" applyBorder="1" applyAlignment="1">
      <alignment wrapText="1"/>
      <protection/>
    </xf>
    <xf numFmtId="0" fontId="11" fillId="0" borderId="10" xfId="53" applyFont="1" applyFill="1" applyBorder="1" applyAlignment="1">
      <alignment horizontal="center" wrapText="1"/>
      <protection/>
    </xf>
    <xf numFmtId="3" fontId="11" fillId="0" borderId="10" xfId="53" applyNumberFormat="1" applyFont="1" applyFill="1" applyBorder="1" applyAlignment="1">
      <alignment horizontal="center" wrapText="1"/>
      <protection/>
    </xf>
    <xf numFmtId="0" fontId="10" fillId="0" borderId="10" xfId="0" applyFont="1" applyFill="1" applyBorder="1" applyAlignment="1">
      <alignment horizontal="justify"/>
    </xf>
    <xf numFmtId="49" fontId="6" fillId="0" borderId="11" xfId="54" applyNumberFormat="1" applyFont="1" applyFill="1" applyBorder="1" applyAlignment="1" applyProtection="1">
      <alignment horizontal="center"/>
      <protection locked="0"/>
    </xf>
    <xf numFmtId="3" fontId="6" fillId="0" borderId="11" xfId="54" applyNumberFormat="1" applyFont="1" applyFill="1" applyBorder="1" applyAlignment="1" applyProtection="1">
      <alignment horizontal="center"/>
      <protection locked="0"/>
    </xf>
    <xf numFmtId="3" fontId="7" fillId="0" borderId="11" xfId="54" applyNumberFormat="1" applyFont="1" applyFill="1" applyBorder="1" applyAlignment="1" applyProtection="1">
      <alignment horizontal="center"/>
      <protection locked="0"/>
    </xf>
    <xf numFmtId="49" fontId="6" fillId="0" borderId="14" xfId="53" applyNumberFormat="1" applyFont="1" applyFill="1" applyBorder="1" applyAlignment="1">
      <alignment horizontal="center" wrapText="1"/>
      <protection/>
    </xf>
    <xf numFmtId="49" fontId="7" fillId="0" borderId="0" xfId="53" applyNumberFormat="1" applyFont="1" applyFill="1" applyBorder="1" applyAlignment="1">
      <alignment wrapText="1"/>
      <protection/>
    </xf>
    <xf numFmtId="49" fontId="7" fillId="0" borderId="0" xfId="53" applyNumberFormat="1" applyFont="1" applyFill="1" applyBorder="1" applyAlignment="1">
      <alignment horizontal="center" wrapText="1"/>
      <protection/>
    </xf>
    <xf numFmtId="0" fontId="7" fillId="0" borderId="0" xfId="54" applyFont="1" applyFill="1" applyBorder="1" applyAlignment="1" applyProtection="1">
      <alignment horizontal="center"/>
      <protection locked="0"/>
    </xf>
    <xf numFmtId="4" fontId="7" fillId="0" borderId="0" xfId="54" applyNumberFormat="1" applyFont="1" applyFill="1" applyBorder="1" applyAlignment="1" applyProtection="1">
      <alignment/>
      <protection locked="0"/>
    </xf>
    <xf numFmtId="4" fontId="11" fillId="0" borderId="0" xfId="53" applyNumberFormat="1" applyFont="1" applyFill="1" applyBorder="1" applyAlignment="1">
      <alignment horizontal="right" wrapText="1"/>
      <protection/>
    </xf>
    <xf numFmtId="4" fontId="6" fillId="0" borderId="0" xfId="54" applyNumberFormat="1" applyFont="1" applyFill="1" applyBorder="1" applyAlignment="1" applyProtection="1">
      <alignment horizontal="right"/>
      <protection/>
    </xf>
    <xf numFmtId="0" fontId="6" fillId="0" borderId="13" xfId="54" applyFont="1" applyFill="1" applyBorder="1" applyAlignment="1" applyProtection="1">
      <alignment horizontal="center" wrapText="1"/>
      <protection locked="0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3" fontId="6" fillId="0" borderId="16" xfId="54" applyNumberFormat="1" applyFont="1" applyFill="1" applyBorder="1" applyAlignment="1" applyProtection="1">
      <alignment horizontal="center" vertical="center"/>
      <protection locked="0"/>
    </xf>
    <xf numFmtId="4" fontId="6" fillId="0" borderId="10" xfId="54" applyNumberFormat="1" applyFont="1" applyFill="1" applyBorder="1" applyAlignment="1" applyProtection="1">
      <alignment horizontal="center"/>
      <protection locked="0"/>
    </xf>
    <xf numFmtId="4" fontId="7" fillId="0" borderId="10" xfId="54" applyNumberFormat="1" applyFont="1" applyFill="1" applyBorder="1" applyAlignment="1" applyProtection="1">
      <alignment horizontal="center"/>
      <protection locked="0"/>
    </xf>
    <xf numFmtId="4" fontId="7" fillId="0" borderId="0" xfId="54" applyNumberFormat="1" applyFont="1" applyFill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horizontal="center" vertical="top"/>
      <protection locked="0"/>
    </xf>
    <xf numFmtId="0" fontId="7" fillId="0" borderId="17" xfId="54" applyFont="1" applyFill="1" applyBorder="1" applyAlignment="1" applyProtection="1">
      <alignment vertical="top"/>
      <protection locked="0"/>
    </xf>
    <xf numFmtId="4" fontId="6" fillId="0" borderId="10" xfId="54" applyNumberFormat="1" applyFont="1" applyFill="1" applyBorder="1" applyAlignment="1" applyProtection="1">
      <alignment horizontal="center" wrapText="1"/>
      <protection locked="0"/>
    </xf>
    <xf numFmtId="173" fontId="7" fillId="0" borderId="12" xfId="54" applyNumberFormat="1" applyFont="1" applyFill="1" applyBorder="1" applyAlignment="1">
      <alignment horizontal="left" wrapText="1"/>
      <protection/>
    </xf>
    <xf numFmtId="3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0" xfId="54" applyFont="1" applyFill="1" applyAlignment="1" applyProtection="1">
      <alignment/>
      <protection locked="0"/>
    </xf>
    <xf numFmtId="0" fontId="6" fillId="0" borderId="10" xfId="54" applyFont="1" applyFill="1" applyBorder="1" applyAlignment="1">
      <alignment horizontal="left" vertical="top" wrapText="1"/>
      <protection/>
    </xf>
    <xf numFmtId="0" fontId="12" fillId="0" borderId="0" xfId="54" applyFont="1" applyFill="1" applyAlignment="1" applyProtection="1">
      <alignment vertical="top"/>
      <protection locked="0"/>
    </xf>
    <xf numFmtId="0" fontId="13" fillId="34" borderId="10" xfId="53" applyFont="1" applyFill="1" applyBorder="1" applyAlignment="1">
      <alignment wrapText="1"/>
      <protection/>
    </xf>
    <xf numFmtId="0" fontId="14" fillId="34" borderId="10" xfId="53" applyFont="1" applyFill="1" applyBorder="1" applyAlignment="1">
      <alignment wrapText="1"/>
      <protection/>
    </xf>
    <xf numFmtId="49" fontId="13" fillId="34" borderId="10" xfId="53" applyNumberFormat="1" applyFont="1" applyFill="1" applyBorder="1" applyAlignment="1">
      <alignment horizontal="center" wrapText="1"/>
      <protection/>
    </xf>
    <xf numFmtId="49" fontId="14" fillId="34" borderId="10" xfId="53" applyNumberFormat="1" applyFont="1" applyFill="1" applyBorder="1" applyAlignment="1">
      <alignment horizontal="center" wrapText="1"/>
      <protection/>
    </xf>
    <xf numFmtId="4" fontId="6" fillId="0" borderId="10" xfId="54" applyNumberFormat="1" applyFont="1" applyFill="1" applyBorder="1" applyAlignment="1">
      <alignment wrapText="1"/>
      <protection/>
    </xf>
    <xf numFmtId="0" fontId="15" fillId="0" borderId="0" xfId="54" applyFont="1" applyFill="1" applyAlignment="1" applyProtection="1">
      <alignment vertical="top"/>
      <protection locked="0"/>
    </xf>
    <xf numFmtId="0" fontId="15" fillId="0" borderId="0" xfId="54" applyFont="1" applyFill="1" applyAlignment="1" applyProtection="1">
      <alignment vertical="top" wrapText="1"/>
      <protection locked="0"/>
    </xf>
    <xf numFmtId="0" fontId="15" fillId="0" borderId="0" xfId="54" applyFont="1" applyFill="1" applyAlignment="1" applyProtection="1">
      <alignment horizontal="center" vertical="top"/>
      <protection locked="0"/>
    </xf>
    <xf numFmtId="3" fontId="13" fillId="0" borderId="0" xfId="54" applyNumberFormat="1" applyFont="1" applyFill="1" applyAlignment="1" applyProtection="1">
      <alignment horizontal="right" vertical="top"/>
      <protection locked="0"/>
    </xf>
    <xf numFmtId="3" fontId="16" fillId="34" borderId="0" xfId="54" applyNumberFormat="1" applyFont="1" applyFill="1" applyAlignment="1" applyProtection="1">
      <alignment vertical="top"/>
      <protection locked="0"/>
    </xf>
    <xf numFmtId="3" fontId="16" fillId="34" borderId="0" xfId="54" applyNumberFormat="1" applyFont="1" applyFill="1" applyAlignment="1" applyProtection="1">
      <alignment horizontal="center" vertical="top"/>
      <protection locked="0"/>
    </xf>
    <xf numFmtId="0" fontId="17" fillId="0" borderId="0" xfId="54" applyFont="1" applyFill="1" applyAlignment="1" applyProtection="1">
      <alignment horizontal="center" vertical="top" wrapText="1"/>
      <protection locked="0"/>
    </xf>
    <xf numFmtId="3" fontId="17" fillId="0" borderId="0" xfId="54" applyNumberFormat="1" applyFont="1" applyFill="1" applyAlignment="1" applyProtection="1">
      <alignment horizontal="center" vertical="top" wrapText="1"/>
      <protection locked="0"/>
    </xf>
    <xf numFmtId="0" fontId="4" fillId="0" borderId="0" xfId="54" applyFont="1" applyFill="1" applyAlignment="1" applyProtection="1">
      <alignment vertical="top"/>
      <protection locked="0"/>
    </xf>
    <xf numFmtId="0" fontId="18" fillId="0" borderId="0" xfId="54" applyFont="1" applyFill="1" applyAlignment="1" applyProtection="1">
      <alignment horizontal="center" vertical="top" wrapText="1"/>
      <protection locked="0"/>
    </xf>
    <xf numFmtId="0" fontId="17" fillId="0" borderId="10" xfId="54" applyFont="1" applyFill="1" applyBorder="1" applyAlignment="1" applyProtection="1">
      <alignment horizontal="center" vertical="top" wrapText="1"/>
      <protection locked="0"/>
    </xf>
    <xf numFmtId="3" fontId="17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3" fillId="0" borderId="0" xfId="54" applyFont="1" applyFill="1" applyAlignment="1" applyProtection="1">
      <alignment horizontal="center" vertical="top" wrapText="1"/>
      <protection locked="0"/>
    </xf>
    <xf numFmtId="0" fontId="19" fillId="0" borderId="10" xfId="54" applyFont="1" applyFill="1" applyBorder="1" applyAlignment="1" applyProtection="1">
      <alignment horizontal="center" vertical="top"/>
      <protection locked="0"/>
    </xf>
    <xf numFmtId="0" fontId="19" fillId="0" borderId="11" xfId="54" applyFont="1" applyFill="1" applyBorder="1" applyAlignment="1" applyProtection="1">
      <alignment horizontal="center" vertical="top" wrapText="1"/>
      <protection locked="0"/>
    </xf>
    <xf numFmtId="0" fontId="19" fillId="0" borderId="11" xfId="54" applyFont="1" applyFill="1" applyBorder="1" applyAlignment="1" applyProtection="1">
      <alignment horizontal="center" vertical="top"/>
      <protection locked="0"/>
    </xf>
    <xf numFmtId="3" fontId="19" fillId="0" borderId="11" xfId="54" applyNumberFormat="1" applyFont="1" applyFill="1" applyBorder="1" applyAlignment="1" applyProtection="1">
      <alignment horizontal="center" vertical="top"/>
      <protection locked="0"/>
    </xf>
    <xf numFmtId="0" fontId="3" fillId="0" borderId="0" xfId="54" applyFont="1" applyFill="1" applyAlignment="1" applyProtection="1">
      <alignment horizontal="center" vertical="top"/>
      <protection locked="0"/>
    </xf>
    <xf numFmtId="0" fontId="20" fillId="34" borderId="10" xfId="54" applyFont="1" applyFill="1" applyBorder="1" applyAlignment="1" applyProtection="1">
      <alignment horizontal="center" vertical="center"/>
      <protection locked="0"/>
    </xf>
    <xf numFmtId="0" fontId="20" fillId="34" borderId="10" xfId="54" applyFont="1" applyFill="1" applyBorder="1" applyAlignment="1" applyProtection="1">
      <alignment horizontal="left" vertical="center" wrapText="1"/>
      <protection locked="0"/>
    </xf>
    <xf numFmtId="0" fontId="20" fillId="34" borderId="10" xfId="54" applyNumberFormat="1" applyFont="1" applyFill="1" applyBorder="1" applyAlignment="1" applyProtection="1">
      <alignment horizontal="left" vertical="center" wrapText="1"/>
      <protection locked="0"/>
    </xf>
    <xf numFmtId="4" fontId="20" fillId="34" borderId="10" xfId="54" applyNumberFormat="1" applyFont="1" applyFill="1" applyBorder="1" applyAlignment="1" applyProtection="1">
      <alignment horizontal="center" vertical="center"/>
      <protection locked="0"/>
    </xf>
    <xf numFmtId="172" fontId="20" fillId="0" borderId="11" xfId="54" applyNumberFormat="1" applyFont="1" applyFill="1" applyBorder="1" applyAlignment="1" applyProtection="1">
      <alignment horizontal="center" vertical="center"/>
      <protection locked="0"/>
    </xf>
    <xf numFmtId="49" fontId="20" fillId="34" borderId="10" xfId="54" applyNumberFormat="1" applyFont="1" applyFill="1" applyBorder="1" applyAlignment="1" applyProtection="1">
      <alignment horizontal="center" vertical="top"/>
      <protection locked="0"/>
    </xf>
    <xf numFmtId="0" fontId="20" fillId="34" borderId="10" xfId="54" applyFont="1" applyFill="1" applyBorder="1" applyAlignment="1" applyProtection="1">
      <alignment horizontal="left" vertical="top" wrapText="1"/>
      <protection locked="0"/>
    </xf>
    <xf numFmtId="49" fontId="20" fillId="34" borderId="10" xfId="54" applyNumberFormat="1" applyFont="1" applyFill="1" applyBorder="1" applyAlignment="1" applyProtection="1">
      <alignment horizontal="center" vertical="top" wrapText="1"/>
      <protection locked="0"/>
    </xf>
    <xf numFmtId="0" fontId="20" fillId="34" borderId="10" xfId="54" applyFont="1" applyFill="1" applyBorder="1" applyAlignment="1" applyProtection="1">
      <alignment horizontal="center" vertical="top"/>
      <protection locked="0"/>
    </xf>
    <xf numFmtId="49" fontId="21" fillId="34" borderId="10" xfId="53" applyNumberFormat="1" applyFont="1" applyFill="1" applyBorder="1" applyAlignment="1">
      <alignment horizontal="center"/>
      <protection/>
    </xf>
    <xf numFmtId="0" fontId="21" fillId="34" borderId="10" xfId="53" applyFont="1" applyFill="1" applyBorder="1" applyAlignment="1">
      <alignment horizontal="left" wrapText="1"/>
      <protection/>
    </xf>
    <xf numFmtId="49" fontId="21" fillId="34" borderId="10" xfId="53" applyNumberFormat="1" applyFont="1" applyFill="1" applyBorder="1" applyAlignment="1">
      <alignment horizontal="center" vertical="center" wrapText="1"/>
      <protection/>
    </xf>
    <xf numFmtId="4" fontId="21" fillId="34" borderId="10" xfId="54" applyNumberFormat="1" applyFont="1" applyFill="1" applyBorder="1" applyAlignment="1" applyProtection="1">
      <alignment horizontal="center" vertical="center"/>
      <protection locked="0"/>
    </xf>
    <xf numFmtId="172" fontId="21" fillId="0" borderId="11" xfId="54" applyNumberFormat="1" applyFont="1" applyFill="1" applyBorder="1" applyAlignment="1" applyProtection="1">
      <alignment horizontal="center" vertical="center"/>
      <protection locked="0"/>
    </xf>
    <xf numFmtId="174" fontId="3" fillId="0" borderId="0" xfId="54" applyNumberFormat="1" applyFont="1" applyFill="1" applyAlignment="1" applyProtection="1">
      <alignment vertical="top"/>
      <protection locked="0"/>
    </xf>
    <xf numFmtId="49" fontId="20" fillId="34" borderId="10" xfId="54" applyNumberFormat="1" applyFont="1" applyFill="1" applyBorder="1" applyAlignment="1" applyProtection="1">
      <alignment horizontal="center" vertical="center"/>
      <protection locked="0"/>
    </xf>
    <xf numFmtId="49" fontId="21" fillId="34" borderId="10" xfId="54" applyNumberFormat="1" applyFont="1" applyFill="1" applyBorder="1" applyAlignment="1" applyProtection="1">
      <alignment horizontal="center" vertical="center"/>
      <protection locked="0"/>
    </xf>
    <xf numFmtId="0" fontId="21" fillId="34" borderId="10" xfId="54" applyFont="1" applyFill="1" applyBorder="1" applyAlignment="1" applyProtection="1">
      <alignment horizontal="left" vertical="top" wrapText="1"/>
      <protection locked="0"/>
    </xf>
    <xf numFmtId="0" fontId="21" fillId="34" borderId="10" xfId="54" applyNumberFormat="1" applyFont="1" applyFill="1" applyBorder="1" applyAlignment="1" applyProtection="1">
      <alignment horizontal="center" vertical="top" wrapText="1"/>
      <protection locked="0"/>
    </xf>
    <xf numFmtId="0" fontId="21" fillId="34" borderId="10" xfId="54" applyFont="1" applyFill="1" applyBorder="1" applyAlignment="1" applyProtection="1">
      <alignment horizontal="center" vertical="top"/>
      <protection locked="0"/>
    </xf>
    <xf numFmtId="0" fontId="20" fillId="34" borderId="10" xfId="54" applyFont="1" applyFill="1" applyBorder="1" applyAlignment="1">
      <alignment horizontal="left" wrapText="1"/>
      <protection/>
    </xf>
    <xf numFmtId="49" fontId="20" fillId="34" borderId="10" xfId="54" applyNumberFormat="1" applyFont="1" applyFill="1" applyBorder="1" applyAlignment="1" applyProtection="1">
      <alignment horizontal="center" vertical="center" wrapText="1"/>
      <protection locked="0"/>
    </xf>
    <xf numFmtId="175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21" fillId="34" borderId="10" xfId="54" applyFont="1" applyFill="1" applyBorder="1" applyAlignment="1">
      <alignment horizontal="left" wrapText="1"/>
      <protection/>
    </xf>
    <xf numFmtId="49" fontId="21" fillId="34" borderId="10" xfId="54" applyNumberFormat="1" applyFont="1" applyFill="1" applyBorder="1" applyAlignment="1" applyProtection="1">
      <alignment horizontal="center" vertical="top" wrapText="1"/>
      <protection locked="0"/>
    </xf>
    <xf numFmtId="175" fontId="21" fillId="34" borderId="10" xfId="54" applyNumberFormat="1" applyFont="1" applyFill="1" applyBorder="1" applyAlignment="1" applyProtection="1">
      <alignment horizontal="center" vertical="center"/>
      <protection locked="0"/>
    </xf>
    <xf numFmtId="49" fontId="20" fillId="34" borderId="10" xfId="54" applyNumberFormat="1" applyFont="1" applyFill="1" applyBorder="1" applyAlignment="1">
      <alignment horizontal="center" vertical="center" wrapText="1"/>
      <protection/>
    </xf>
    <xf numFmtId="49" fontId="21" fillId="34" borderId="10" xfId="54" applyNumberFormat="1" applyFont="1" applyFill="1" applyBorder="1" applyAlignment="1">
      <alignment horizontal="center" vertical="center" wrapText="1"/>
      <protection/>
    </xf>
    <xf numFmtId="0" fontId="21" fillId="34" borderId="10" xfId="54" applyFont="1" applyFill="1" applyBorder="1" applyAlignment="1" applyProtection="1">
      <alignment horizontal="center" vertical="center"/>
      <protection locked="0"/>
    </xf>
    <xf numFmtId="0" fontId="21" fillId="34" borderId="10" xfId="54" applyFont="1" applyFill="1" applyBorder="1" applyAlignment="1">
      <alignment horizontal="left" vertical="center" wrapText="1"/>
      <protection/>
    </xf>
    <xf numFmtId="0" fontId="21" fillId="34" borderId="10" xfId="54" applyFont="1" applyFill="1" applyBorder="1" applyAlignment="1" applyProtection="1">
      <alignment horizontal="left" vertical="center" wrapText="1"/>
      <protection locked="0"/>
    </xf>
    <xf numFmtId="49" fontId="21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20" fillId="34" borderId="10" xfId="54" applyFont="1" applyFill="1" applyBorder="1" applyAlignment="1" applyProtection="1">
      <alignment horizontal="left" wrapText="1"/>
      <protection locked="0"/>
    </xf>
    <xf numFmtId="0" fontId="21" fillId="34" borderId="10" xfId="54" applyFont="1" applyFill="1" applyBorder="1" applyAlignment="1" applyProtection="1">
      <alignment horizontal="left" wrapText="1"/>
      <protection locked="0"/>
    </xf>
    <xf numFmtId="49" fontId="21" fillId="34" borderId="10" xfId="54" applyNumberFormat="1" applyFont="1" applyFill="1" applyBorder="1" applyAlignment="1" applyProtection="1">
      <alignment horizontal="center" wrapText="1"/>
      <protection locked="0"/>
    </xf>
    <xf numFmtId="3" fontId="21" fillId="34" borderId="10" xfId="54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 applyAlignment="1" applyProtection="1">
      <alignment horizontal="center" vertical="center"/>
      <protection locked="0"/>
    </xf>
    <xf numFmtId="0" fontId="3" fillId="0" borderId="0" xfId="54" applyFont="1" applyFill="1" applyAlignment="1" applyProtection="1">
      <alignment vertical="center"/>
      <protection locked="0"/>
    </xf>
    <xf numFmtId="0" fontId="20" fillId="34" borderId="14" xfId="54" applyFont="1" applyFill="1" applyBorder="1" applyAlignment="1">
      <alignment wrapText="1"/>
      <protection/>
    </xf>
    <xf numFmtId="0" fontId="20" fillId="34" borderId="10" xfId="54" applyFont="1" applyFill="1" applyBorder="1" applyAlignment="1" applyProtection="1">
      <alignment horizontal="center"/>
      <protection locked="0"/>
    </xf>
    <xf numFmtId="175" fontId="20" fillId="34" borderId="10" xfId="54" applyNumberFormat="1" applyFont="1" applyFill="1" applyBorder="1" applyAlignment="1" applyProtection="1">
      <alignment horizontal="center" vertical="top"/>
      <protection locked="0"/>
    </xf>
    <xf numFmtId="0" fontId="3" fillId="0" borderId="0" xfId="54" applyFont="1" applyFill="1" applyAlignment="1" applyProtection="1">
      <alignment horizontal="center"/>
      <protection locked="0"/>
    </xf>
    <xf numFmtId="0" fontId="22" fillId="0" borderId="0" xfId="54" applyFont="1" applyFill="1" applyAlignment="1" applyProtection="1">
      <alignment horizontal="center"/>
      <protection locked="0"/>
    </xf>
    <xf numFmtId="0" fontId="22" fillId="0" borderId="0" xfId="54" applyFont="1" applyFill="1" applyAlignment="1" applyProtection="1">
      <alignment/>
      <protection locked="0"/>
    </xf>
    <xf numFmtId="49" fontId="20" fillId="34" borderId="10" xfId="54" applyNumberFormat="1" applyFont="1" applyFill="1" applyBorder="1" applyAlignment="1">
      <alignment horizontal="center" vertical="center"/>
      <protection/>
    </xf>
    <xf numFmtId="3" fontId="20" fillId="34" borderId="10" xfId="54" applyNumberFormat="1" applyFont="1" applyFill="1" applyBorder="1" applyAlignment="1">
      <alignment horizontal="center" vertical="center" wrapText="1"/>
      <protection/>
    </xf>
    <xf numFmtId="49" fontId="21" fillId="34" borderId="10" xfId="54" applyNumberFormat="1" applyFont="1" applyFill="1" applyBorder="1" applyAlignment="1">
      <alignment horizontal="center" vertical="center"/>
      <protection/>
    </xf>
    <xf numFmtId="49" fontId="20" fillId="4" borderId="10" xfId="54" applyNumberFormat="1" applyFont="1" applyFill="1" applyBorder="1" applyAlignment="1" applyProtection="1">
      <alignment horizontal="center" vertical="center"/>
      <protection locked="0"/>
    </xf>
    <xf numFmtId="0" fontId="20" fillId="4" borderId="10" xfId="54" applyFont="1" applyFill="1" applyBorder="1" applyAlignment="1" applyProtection="1">
      <alignment horizontal="left" vertical="center" wrapText="1"/>
      <protection locked="0"/>
    </xf>
    <xf numFmtId="49" fontId="20" fillId="4" borderId="10" xfId="54" applyNumberFormat="1" applyFont="1" applyFill="1" applyBorder="1" applyAlignment="1" applyProtection="1">
      <alignment horizontal="left" vertical="center" wrapText="1"/>
      <protection locked="0"/>
    </xf>
    <xf numFmtId="0" fontId="20" fillId="4" borderId="10" xfId="54" applyFont="1" applyFill="1" applyBorder="1" applyAlignment="1" applyProtection="1">
      <alignment horizontal="center" vertical="center"/>
      <protection locked="0"/>
    </xf>
    <xf numFmtId="4" fontId="20" fillId="4" borderId="10" xfId="54" applyNumberFormat="1" applyFont="1" applyFill="1" applyBorder="1" applyAlignment="1" applyProtection="1">
      <alignment horizontal="center" vertical="center"/>
      <protection locked="0"/>
    </xf>
    <xf numFmtId="3" fontId="17" fillId="0" borderId="0" xfId="54" applyNumberFormat="1" applyFont="1" applyFill="1" applyAlignment="1" applyProtection="1">
      <alignment vertical="center"/>
      <protection locked="0"/>
    </xf>
    <xf numFmtId="0" fontId="12" fillId="0" borderId="0" xfId="54" applyFont="1" applyFill="1" applyAlignment="1" applyProtection="1">
      <alignment vertical="center"/>
      <protection locked="0"/>
    </xf>
    <xf numFmtId="0" fontId="13" fillId="0" borderId="0" xfId="54" applyFont="1" applyFill="1" applyAlignment="1" applyProtection="1">
      <alignment vertical="top" wrapText="1"/>
      <protection locked="0"/>
    </xf>
    <xf numFmtId="0" fontId="13" fillId="0" borderId="0" xfId="54" applyFont="1" applyFill="1" applyAlignment="1" applyProtection="1">
      <alignment horizontal="center" vertical="top"/>
      <protection locked="0"/>
    </xf>
    <xf numFmtId="0" fontId="13" fillId="0" borderId="0" xfId="54" applyFont="1" applyFill="1" applyAlignment="1" applyProtection="1">
      <alignment vertical="top"/>
      <protection locked="0"/>
    </xf>
    <xf numFmtId="3" fontId="13" fillId="0" borderId="0" xfId="54" applyNumberFormat="1" applyFont="1" applyFill="1" applyAlignment="1" applyProtection="1">
      <alignment vertical="top"/>
      <protection locked="0"/>
    </xf>
    <xf numFmtId="3" fontId="15" fillId="0" borderId="0" xfId="54" applyNumberFormat="1" applyFont="1" applyFill="1" applyAlignment="1" applyProtection="1">
      <alignment horizontal="center" vertical="top"/>
      <protection locked="0"/>
    </xf>
    <xf numFmtId="0" fontId="14" fillId="0" borderId="0" xfId="54" applyFont="1" applyFill="1" applyAlignment="1" applyProtection="1">
      <alignment vertical="top" wrapText="1"/>
      <protection locked="0"/>
    </xf>
    <xf numFmtId="0" fontId="14" fillId="0" borderId="0" xfId="54" applyFont="1" applyFill="1" applyAlignment="1" applyProtection="1">
      <alignment horizontal="center" vertical="top"/>
      <protection locked="0"/>
    </xf>
    <xf numFmtId="0" fontId="14" fillId="0" borderId="0" xfId="54" applyFont="1" applyFill="1" applyAlignment="1" applyProtection="1">
      <alignment vertical="top"/>
      <protection locked="0"/>
    </xf>
    <xf numFmtId="3" fontId="14" fillId="0" borderId="0" xfId="54" applyNumberFormat="1" applyFont="1" applyFill="1" applyAlignment="1" applyProtection="1">
      <alignment vertical="top"/>
      <protection locked="0"/>
    </xf>
    <xf numFmtId="3" fontId="15" fillId="0" borderId="0" xfId="54" applyNumberFormat="1" applyFont="1" applyFill="1" applyAlignment="1" applyProtection="1">
      <alignment vertical="top"/>
      <protection locked="0"/>
    </xf>
    <xf numFmtId="0" fontId="20" fillId="34" borderId="10" xfId="54" applyFont="1" applyFill="1" applyBorder="1" applyAlignment="1">
      <alignment horizontal="left" vertical="center" wrapText="1"/>
      <protection/>
    </xf>
    <xf numFmtId="0" fontId="12" fillId="0" borderId="0" xfId="54" applyFont="1" applyFill="1" applyAlignment="1" applyProtection="1">
      <alignment horizontal="center" vertical="top"/>
      <protection locked="0"/>
    </xf>
    <xf numFmtId="0" fontId="21" fillId="34" borderId="14" xfId="54" applyFont="1" applyFill="1" applyBorder="1" applyAlignment="1">
      <alignment wrapText="1"/>
      <protection/>
    </xf>
    <xf numFmtId="175" fontId="20" fillId="0" borderId="10" xfId="54" applyNumberFormat="1" applyFont="1" applyFill="1" applyBorder="1" applyAlignment="1" applyProtection="1">
      <alignment horizontal="center" vertical="center"/>
      <protection locked="0"/>
    </xf>
    <xf numFmtId="175" fontId="21" fillId="0" borderId="10" xfId="54" applyNumberFormat="1" applyFont="1" applyFill="1" applyBorder="1" applyAlignment="1" applyProtection="1">
      <alignment horizontal="center" vertical="center"/>
      <protection locked="0"/>
    </xf>
    <xf numFmtId="0" fontId="17" fillId="0" borderId="10" xfId="54" applyFont="1" applyFill="1" applyBorder="1" applyAlignment="1" applyProtection="1">
      <alignment horizontal="center" vertical="center" wrapText="1"/>
      <protection locked="0"/>
    </xf>
    <xf numFmtId="3" fontId="1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horizontal="center" vertical="top" wrapText="1"/>
      <protection locked="0"/>
    </xf>
    <xf numFmtId="0" fontId="23" fillId="0" borderId="11" xfId="54" applyFont="1" applyFill="1" applyBorder="1" applyAlignment="1" applyProtection="1">
      <alignment horizontal="center" vertical="top"/>
      <protection locked="0"/>
    </xf>
    <xf numFmtId="3" fontId="23" fillId="0" borderId="11" xfId="54" applyNumberFormat="1" applyFont="1" applyFill="1" applyBorder="1" applyAlignment="1" applyProtection="1">
      <alignment horizontal="center" vertical="top"/>
      <protection locked="0"/>
    </xf>
    <xf numFmtId="0" fontId="20" fillId="4" borderId="10" xfId="54" applyFont="1" applyFill="1" applyBorder="1" applyAlignment="1" applyProtection="1">
      <alignment horizontal="left" wrapText="1"/>
      <protection locked="0"/>
    </xf>
    <xf numFmtId="0" fontId="20" fillId="4" borderId="10" xfId="54" applyFont="1" applyFill="1" applyBorder="1" applyAlignment="1" applyProtection="1">
      <alignment horizontal="center"/>
      <protection locked="0"/>
    </xf>
    <xf numFmtId="4" fontId="20" fillId="4" borderId="10" xfId="54" applyNumberFormat="1" applyFont="1" applyFill="1" applyBorder="1" applyAlignment="1" applyProtection="1">
      <alignment horizontal="right"/>
      <protection locked="0"/>
    </xf>
    <xf numFmtId="0" fontId="12" fillId="0" borderId="0" xfId="54" applyFont="1" applyFill="1" applyBorder="1" applyAlignment="1" applyProtection="1">
      <alignment vertical="center"/>
      <protection locked="0"/>
    </xf>
    <xf numFmtId="0" fontId="21" fillId="0" borderId="0" xfId="54" applyFont="1" applyFill="1" applyAlignment="1" applyProtection="1">
      <alignment vertical="top" wrapText="1"/>
      <protection locked="0"/>
    </xf>
    <xf numFmtId="0" fontId="21" fillId="0" borderId="0" xfId="54" applyFont="1" applyFill="1" applyAlignment="1" applyProtection="1">
      <alignment horizontal="center" vertical="top"/>
      <protection locked="0"/>
    </xf>
    <xf numFmtId="3" fontId="21" fillId="0" borderId="0" xfId="54" applyNumberFormat="1" applyFont="1" applyFill="1" applyAlignment="1" applyProtection="1">
      <alignment vertical="top"/>
      <protection locked="0"/>
    </xf>
    <xf numFmtId="49" fontId="24" fillId="0" borderId="0" xfId="57" applyNumberFormat="1" applyFont="1">
      <alignment/>
      <protection/>
    </xf>
    <xf numFmtId="49" fontId="25" fillId="0" borderId="0" xfId="57" applyNumberFormat="1" applyFont="1" applyAlignment="1">
      <alignment wrapText="1"/>
      <protection/>
    </xf>
    <xf numFmtId="49" fontId="25" fillId="0" borderId="0" xfId="57" applyNumberFormat="1" applyFont="1" applyAlignment="1">
      <alignment horizontal="center"/>
      <protection/>
    </xf>
    <xf numFmtId="49" fontId="26" fillId="0" borderId="0" xfId="57" applyNumberFormat="1" applyFont="1" applyAlignment="1">
      <alignment horizontal="center"/>
      <protection/>
    </xf>
    <xf numFmtId="0" fontId="25" fillId="0" borderId="0" xfId="57" applyFont="1">
      <alignment/>
      <protection/>
    </xf>
    <xf numFmtId="0" fontId="5" fillId="0" borderId="0" xfId="57">
      <alignment/>
      <protection/>
    </xf>
    <xf numFmtId="49" fontId="27" fillId="0" borderId="0" xfId="57" applyNumberFormat="1" applyFont="1" applyAlignment="1">
      <alignment horizontal="left"/>
      <protection/>
    </xf>
    <xf numFmtId="3" fontId="16" fillId="0" borderId="0" xfId="54" applyNumberFormat="1" applyFont="1" applyFill="1" applyAlignment="1" applyProtection="1">
      <alignment vertical="top"/>
      <protection locked="0"/>
    </xf>
    <xf numFmtId="3" fontId="16" fillId="0" borderId="0" xfId="54" applyNumberFormat="1" applyFont="1" applyFill="1" applyAlignment="1" applyProtection="1">
      <alignment horizontal="center" vertical="top"/>
      <protection locked="0"/>
    </xf>
    <xf numFmtId="49" fontId="26" fillId="0" borderId="0" xfId="57" applyNumberFormat="1" applyFont="1" applyAlignment="1">
      <alignment horizontal="left"/>
      <protection/>
    </xf>
    <xf numFmtId="49" fontId="28" fillId="0" borderId="0" xfId="57" applyNumberFormat="1" applyFont="1" applyAlignment="1">
      <alignment/>
      <protection/>
    </xf>
    <xf numFmtId="49" fontId="29" fillId="0" borderId="0" xfId="57" applyNumberFormat="1" applyFont="1" applyBorder="1" applyAlignment="1">
      <alignment horizontal="left" wrapText="1"/>
      <protection/>
    </xf>
    <xf numFmtId="49" fontId="30" fillId="0" borderId="0" xfId="57" applyNumberFormat="1" applyFont="1" applyAlignment="1">
      <alignment/>
      <protection/>
    </xf>
    <xf numFmtId="49" fontId="28" fillId="0" borderId="0" xfId="57" applyNumberFormat="1" applyFont="1" applyAlignment="1">
      <alignment horizontal="center" wrapText="1"/>
      <protection/>
    </xf>
    <xf numFmtId="0" fontId="26" fillId="0" borderId="0" xfId="57" applyFont="1" applyAlignment="1">
      <alignment horizontal="right"/>
      <protection/>
    </xf>
    <xf numFmtId="49" fontId="28" fillId="0" borderId="0" xfId="57" applyNumberFormat="1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49" fontId="13" fillId="0" borderId="18" xfId="57" applyNumberFormat="1" applyFont="1" applyBorder="1" applyAlignment="1">
      <alignment horizontal="center" vertical="center" wrapText="1"/>
      <protection/>
    </xf>
    <xf numFmtId="0" fontId="5" fillId="0" borderId="19" xfId="57" applyFont="1" applyBorder="1">
      <alignment/>
      <protection/>
    </xf>
    <xf numFmtId="0" fontId="25" fillId="0" borderId="20" xfId="57" applyFont="1" applyBorder="1" applyAlignment="1">
      <alignment horizontal="center" vertical="center"/>
      <protection/>
    </xf>
    <xf numFmtId="0" fontId="5" fillId="0" borderId="20" xfId="57" applyBorder="1" applyAlignment="1">
      <alignment horizontal="center" vertical="center"/>
      <protection/>
    </xf>
    <xf numFmtId="0" fontId="5" fillId="0" borderId="20" xfId="57" applyBorder="1">
      <alignment/>
      <protection/>
    </xf>
    <xf numFmtId="49" fontId="13" fillId="0" borderId="21" xfId="57" applyNumberFormat="1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2" fillId="0" borderId="0" xfId="57" applyFont="1">
      <alignment/>
      <protection/>
    </xf>
    <xf numFmtId="0" fontId="6" fillId="0" borderId="13" xfId="57" applyFont="1" applyBorder="1" applyAlignment="1">
      <alignment wrapText="1"/>
      <protection/>
    </xf>
    <xf numFmtId="49" fontId="7" fillId="0" borderId="21" xfId="57" applyNumberFormat="1" applyFont="1" applyBorder="1" applyAlignment="1">
      <alignment horizontal="center" wrapText="1"/>
      <protection/>
    </xf>
    <xf numFmtId="49" fontId="14" fillId="0" borderId="21" xfId="57" applyNumberFormat="1" applyFont="1" applyBorder="1" applyAlignment="1">
      <alignment horizontal="center" wrapText="1"/>
      <protection/>
    </xf>
    <xf numFmtId="0" fontId="14" fillId="0" borderId="21" xfId="57" applyFont="1" applyBorder="1" applyAlignment="1">
      <alignment horizontal="center" wrapText="1"/>
      <protection/>
    </xf>
    <xf numFmtId="0" fontId="25" fillId="0" borderId="18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14" fillId="0" borderId="15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49" fontId="13" fillId="35" borderId="21" xfId="57" applyNumberFormat="1" applyFont="1" applyFill="1" applyBorder="1" applyAlignment="1">
      <alignment horizontal="center" wrapText="1"/>
      <protection/>
    </xf>
    <xf numFmtId="4" fontId="13" fillId="35" borderId="21" xfId="57" applyNumberFormat="1" applyFont="1" applyFill="1" applyBorder="1" applyAlignment="1">
      <alignment horizontal="right" wrapText="1"/>
      <protection/>
    </xf>
    <xf numFmtId="4" fontId="13" fillId="4" borderId="10" xfId="57" applyNumberFormat="1" applyFont="1" applyFill="1" applyBorder="1" applyAlignment="1">
      <alignment horizontal="right"/>
      <protection/>
    </xf>
    <xf numFmtId="2" fontId="13" fillId="4" borderId="10" xfId="57" applyNumberFormat="1" applyFont="1" applyFill="1" applyBorder="1" applyAlignment="1">
      <alignment horizontal="right"/>
      <protection/>
    </xf>
    <xf numFmtId="0" fontId="28" fillId="0" borderId="0" xfId="57" applyFont="1">
      <alignment/>
      <protection/>
    </xf>
    <xf numFmtId="49" fontId="13" fillId="36" borderId="21" xfId="57" applyNumberFormat="1" applyFont="1" applyFill="1" applyBorder="1" applyAlignment="1">
      <alignment horizontal="center" wrapText="1"/>
      <protection/>
    </xf>
    <xf numFmtId="49" fontId="13" fillId="34" borderId="13" xfId="53" applyNumberFormat="1" applyFont="1" applyFill="1" applyBorder="1" applyAlignment="1">
      <alignment horizontal="left" wrapText="1"/>
      <protection/>
    </xf>
    <xf numFmtId="4" fontId="13" fillId="36" borderId="21" xfId="57" applyNumberFormat="1" applyFont="1" applyFill="1" applyBorder="1" applyAlignment="1">
      <alignment horizontal="right" wrapText="1"/>
      <protection/>
    </xf>
    <xf numFmtId="4" fontId="13" fillId="34" borderId="10" xfId="57" applyNumberFormat="1" applyFont="1" applyFill="1" applyBorder="1" applyAlignment="1">
      <alignment horizontal="right"/>
      <protection/>
    </xf>
    <xf numFmtId="2" fontId="13" fillId="34" borderId="10" xfId="57" applyNumberFormat="1" applyFont="1" applyFill="1" applyBorder="1" applyAlignment="1">
      <alignment horizontal="right"/>
      <protection/>
    </xf>
    <xf numFmtId="0" fontId="32" fillId="0" borderId="0" xfId="57" applyFont="1">
      <alignment/>
      <protection/>
    </xf>
    <xf numFmtId="49" fontId="14" fillId="36" borderId="21" xfId="57" applyNumberFormat="1" applyFont="1" applyFill="1" applyBorder="1" applyAlignment="1">
      <alignment horizontal="center" wrapText="1"/>
      <protection/>
    </xf>
    <xf numFmtId="4" fontId="14" fillId="34" borderId="10" xfId="57" applyNumberFormat="1" applyFont="1" applyFill="1" applyBorder="1" applyAlignment="1">
      <alignment horizontal="right"/>
      <protection/>
    </xf>
    <xf numFmtId="49" fontId="13" fillId="34" borderId="10" xfId="53" applyNumberFormat="1" applyFont="1" applyFill="1" applyBorder="1" applyAlignment="1">
      <alignment wrapText="1"/>
      <protection/>
    </xf>
    <xf numFmtId="172" fontId="25" fillId="0" borderId="19" xfId="57" applyNumberFormat="1" applyFont="1" applyFill="1" applyBorder="1" applyAlignment="1">
      <alignment horizontal="right" wrapText="1"/>
      <protection/>
    </xf>
    <xf numFmtId="172" fontId="14" fillId="0" borderId="1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Fill="1" applyBorder="1" applyAlignment="1">
      <alignment horizontal="right" wrapText="1"/>
      <protection/>
    </xf>
    <xf numFmtId="2" fontId="13" fillId="0" borderId="10" xfId="57" applyNumberFormat="1" applyFont="1" applyBorder="1" applyAlignment="1">
      <alignment horizontal="right"/>
      <protection/>
    </xf>
    <xf numFmtId="49" fontId="14" fillId="0" borderId="18" xfId="57" applyNumberFormat="1" applyFont="1" applyFill="1" applyBorder="1" applyAlignment="1">
      <alignment horizontal="center" wrapText="1"/>
      <protection/>
    </xf>
    <xf numFmtId="49" fontId="14" fillId="0" borderId="21" xfId="57" applyNumberFormat="1" applyFont="1" applyFill="1" applyBorder="1" applyAlignment="1">
      <alignment horizontal="center" wrapText="1"/>
      <protection/>
    </xf>
    <xf numFmtId="4" fontId="14" fillId="0" borderId="18" xfId="57" applyNumberFormat="1" applyFont="1" applyFill="1" applyBorder="1" applyAlignment="1">
      <alignment horizontal="right" wrapText="1"/>
      <protection/>
    </xf>
    <xf numFmtId="172" fontId="25" fillId="0" borderId="18" xfId="57" applyNumberFormat="1" applyFont="1" applyFill="1" applyBorder="1" applyAlignment="1">
      <alignment horizontal="right" wrapText="1"/>
      <protection/>
    </xf>
    <xf numFmtId="4" fontId="14" fillId="0" borderId="15" xfId="57" applyNumberFormat="1" applyFont="1" applyBorder="1" applyAlignment="1">
      <alignment horizontal="right"/>
      <protection/>
    </xf>
    <xf numFmtId="2" fontId="14" fillId="0" borderId="10" xfId="57" applyNumberFormat="1" applyFont="1" applyBorder="1" applyAlignment="1">
      <alignment horizontal="right"/>
      <protection/>
    </xf>
    <xf numFmtId="49" fontId="14" fillId="36" borderId="18" xfId="57" applyNumberFormat="1" applyFont="1" applyFill="1" applyBorder="1" applyAlignment="1">
      <alignment horizontal="center" wrapText="1"/>
      <protection/>
    </xf>
    <xf numFmtId="4" fontId="14" fillId="0" borderId="10" xfId="57" applyNumberFormat="1" applyFont="1" applyBorder="1" applyAlignment="1">
      <alignment horizontal="right"/>
      <protection/>
    </xf>
    <xf numFmtId="49" fontId="13" fillId="37" borderId="18" xfId="57" applyNumberFormat="1" applyFont="1" applyFill="1" applyBorder="1" applyAlignment="1">
      <alignment horizontal="center" wrapText="1"/>
      <protection/>
    </xf>
    <xf numFmtId="4" fontId="13" fillId="37" borderId="18" xfId="57" applyNumberFormat="1" applyFont="1" applyFill="1" applyBorder="1" applyAlignment="1">
      <alignment horizontal="right" wrapText="1"/>
      <protection/>
    </xf>
    <xf numFmtId="49" fontId="14" fillId="34" borderId="13" xfId="53" applyNumberFormat="1" applyFont="1" applyFill="1" applyBorder="1" applyAlignment="1">
      <alignment horizontal="center" wrapText="1"/>
      <protection/>
    </xf>
    <xf numFmtId="0" fontId="35" fillId="0" borderId="0" xfId="57" applyFont="1">
      <alignment/>
      <protection/>
    </xf>
    <xf numFmtId="49" fontId="13" fillId="0" borderId="21" xfId="57" applyNumberFormat="1" applyFont="1" applyFill="1" applyBorder="1" applyAlignment="1">
      <alignment horizontal="center" wrapText="1"/>
      <protection/>
    </xf>
    <xf numFmtId="49" fontId="13" fillId="34" borderId="10" xfId="53" applyNumberFormat="1" applyFont="1" applyFill="1" applyBorder="1" applyAlignment="1">
      <alignment horizontal="left" wrapText="1"/>
      <protection/>
    </xf>
    <xf numFmtId="4" fontId="13" fillId="0" borderId="21" xfId="57" applyNumberFormat="1" applyFont="1" applyFill="1" applyBorder="1" applyAlignment="1">
      <alignment wrapText="1"/>
      <protection/>
    </xf>
    <xf numFmtId="4" fontId="13" fillId="0" borderId="10" xfId="57" applyNumberFormat="1" applyFont="1" applyBorder="1" applyAlignment="1">
      <alignment horizontal="right"/>
      <protection/>
    </xf>
    <xf numFmtId="0" fontId="36" fillId="0" borderId="0" xfId="57" applyFont="1" applyAlignment="1">
      <alignment horizontal="right"/>
      <protection/>
    </xf>
    <xf numFmtId="0" fontId="37" fillId="0" borderId="0" xfId="57" applyFont="1">
      <alignment/>
      <protection/>
    </xf>
    <xf numFmtId="49" fontId="13" fillId="0" borderId="18" xfId="57" applyNumberFormat="1" applyFont="1" applyFill="1" applyBorder="1" applyAlignment="1">
      <alignment horizontal="center" wrapText="1"/>
      <protection/>
    </xf>
    <xf numFmtId="4" fontId="13" fillId="0" borderId="15" xfId="57" applyNumberFormat="1" applyFont="1" applyBorder="1" applyAlignment="1">
      <alignment/>
      <protection/>
    </xf>
    <xf numFmtId="172" fontId="14" fillId="0" borderId="10" xfId="57" applyNumberFormat="1" applyFont="1" applyFill="1" applyBorder="1" applyAlignment="1">
      <alignment wrapText="1"/>
      <protection/>
    </xf>
    <xf numFmtId="49" fontId="14" fillId="34" borderId="10" xfId="53" applyNumberFormat="1" applyFont="1" applyFill="1" applyBorder="1" applyAlignment="1">
      <alignment horizontal="left" wrapText="1"/>
      <protection/>
    </xf>
    <xf numFmtId="4" fontId="14" fillId="0" borderId="18" xfId="57" applyNumberFormat="1" applyFont="1" applyFill="1" applyBorder="1" applyAlignment="1">
      <alignment wrapText="1"/>
      <protection/>
    </xf>
    <xf numFmtId="0" fontId="41" fillId="0" borderId="0" xfId="57" applyFont="1">
      <alignment/>
      <protection/>
    </xf>
    <xf numFmtId="49" fontId="14" fillId="0" borderId="18" xfId="57" applyNumberFormat="1" applyFont="1" applyFill="1" applyBorder="1" applyAlignment="1">
      <alignment wrapText="1"/>
      <protection/>
    </xf>
    <xf numFmtId="4" fontId="14" fillId="0" borderId="21" xfId="57" applyNumberFormat="1" applyFont="1" applyFill="1" applyBorder="1" applyAlignment="1">
      <alignment wrapText="1"/>
      <protection/>
    </xf>
    <xf numFmtId="49" fontId="13" fillId="34" borderId="12" xfId="53" applyNumberFormat="1" applyFont="1" applyFill="1" applyBorder="1" applyAlignment="1">
      <alignment wrapText="1"/>
      <protection/>
    </xf>
    <xf numFmtId="49" fontId="13" fillId="34" borderId="13" xfId="53" applyNumberFormat="1" applyFont="1" applyFill="1" applyBorder="1" applyAlignment="1">
      <alignment horizontal="center" wrapText="1"/>
      <protection/>
    </xf>
    <xf numFmtId="175" fontId="13" fillId="0" borderId="10" xfId="57" applyNumberFormat="1" applyFont="1" applyBorder="1" applyAlignment="1">
      <alignment/>
      <protection/>
    </xf>
    <xf numFmtId="49" fontId="14" fillId="34" borderId="12" xfId="53" applyNumberFormat="1" applyFont="1" applyFill="1" applyBorder="1" applyAlignment="1">
      <alignment wrapText="1"/>
      <protection/>
    </xf>
    <xf numFmtId="49" fontId="13" fillId="4" borderId="21" xfId="57" applyNumberFormat="1" applyFont="1" applyFill="1" applyBorder="1" applyAlignment="1">
      <alignment horizontal="center" wrapText="1"/>
      <protection/>
    </xf>
    <xf numFmtId="4" fontId="13" fillId="4" borderId="21" xfId="57" applyNumberFormat="1" applyFont="1" applyFill="1" applyBorder="1" applyAlignment="1">
      <alignment horizontal="right" wrapText="1"/>
      <protection/>
    </xf>
    <xf numFmtId="4" fontId="13" fillId="4" borderId="15" xfId="57" applyNumberFormat="1" applyFont="1" applyFill="1" applyBorder="1" applyAlignment="1">
      <alignment horizontal="right"/>
      <protection/>
    </xf>
    <xf numFmtId="4" fontId="13" fillId="0" borderId="18" xfId="57" applyNumberFormat="1" applyFont="1" applyFill="1" applyBorder="1" applyAlignment="1">
      <alignment horizontal="right" wrapText="1"/>
      <protection/>
    </xf>
    <xf numFmtId="175" fontId="26" fillId="0" borderId="21" xfId="57" applyNumberFormat="1" applyFont="1" applyBorder="1" applyAlignment="1">
      <alignment horizontal="right"/>
      <protection/>
    </xf>
    <xf numFmtId="175" fontId="26" fillId="0" borderId="22" xfId="57" applyNumberFormat="1" applyFont="1" applyBorder="1" applyAlignment="1">
      <alignment horizontal="right"/>
      <protection/>
    </xf>
    <xf numFmtId="4" fontId="13" fillId="0" borderId="15" xfId="57" applyNumberFormat="1" applyFont="1" applyBorder="1" applyAlignment="1">
      <alignment horizontal="right"/>
      <protection/>
    </xf>
    <xf numFmtId="0" fontId="36" fillId="4" borderId="0" xfId="57" applyFont="1" applyFill="1" applyAlignment="1">
      <alignment horizontal="right"/>
      <protection/>
    </xf>
    <xf numFmtId="49" fontId="14" fillId="34" borderId="12" xfId="53" applyNumberFormat="1" applyFont="1" applyFill="1" applyBorder="1" applyAlignment="1">
      <alignment horizontal="center" wrapText="1"/>
      <protection/>
    </xf>
    <xf numFmtId="172" fontId="26" fillId="0" borderId="21" xfId="57" applyNumberFormat="1" applyFont="1" applyFill="1" applyBorder="1" applyAlignment="1">
      <alignment horizontal="right" wrapText="1"/>
      <protection/>
    </xf>
    <xf numFmtId="172" fontId="26" fillId="0" borderId="22" xfId="57" applyNumberFormat="1" applyFont="1" applyFill="1" applyBorder="1" applyAlignment="1">
      <alignment horizontal="right" wrapText="1"/>
      <protection/>
    </xf>
    <xf numFmtId="49" fontId="13" fillId="36" borderId="23" xfId="57" applyNumberFormat="1" applyFont="1" applyFill="1" applyBorder="1" applyAlignment="1">
      <alignment horizontal="center" wrapText="1"/>
      <protection/>
    </xf>
    <xf numFmtId="4" fontId="13" fillId="36" borderId="23" xfId="57" applyNumberFormat="1" applyFont="1" applyFill="1" applyBorder="1" applyAlignment="1">
      <alignment horizontal="right" wrapText="1"/>
      <protection/>
    </xf>
    <xf numFmtId="49" fontId="13" fillId="4" borderId="12" xfId="53" applyNumberFormat="1" applyFont="1" applyFill="1" applyBorder="1" applyAlignment="1">
      <alignment wrapText="1"/>
      <protection/>
    </xf>
    <xf numFmtId="49" fontId="13" fillId="4" borderId="12" xfId="53" applyNumberFormat="1" applyFont="1" applyFill="1" applyBorder="1" applyAlignment="1">
      <alignment horizontal="center" wrapText="1"/>
      <protection/>
    </xf>
    <xf numFmtId="49" fontId="13" fillId="4" borderId="13" xfId="53" applyNumberFormat="1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3" fillId="4" borderId="23" xfId="57" applyNumberFormat="1" applyFont="1" applyFill="1" applyBorder="1" applyAlignment="1">
      <alignment horizontal="center" wrapText="1"/>
      <protection/>
    </xf>
    <xf numFmtId="4" fontId="14" fillId="0" borderId="10" xfId="57" applyNumberFormat="1" applyFont="1" applyFill="1" applyBorder="1" applyAlignment="1">
      <alignment horizontal="right"/>
      <protection/>
    </xf>
    <xf numFmtId="0" fontId="2" fillId="0" borderId="10" xfId="57" applyFont="1" applyBorder="1" applyAlignment="1">
      <alignment horizontal="right"/>
      <protection/>
    </xf>
    <xf numFmtId="4" fontId="13" fillId="4" borderId="16" xfId="57" applyNumberFormat="1" applyFont="1" applyFill="1" applyBorder="1" applyAlignment="1">
      <alignment horizontal="right"/>
      <protection/>
    </xf>
    <xf numFmtId="4" fontId="14" fillId="0" borderId="21" xfId="57" applyNumberFormat="1" applyFont="1" applyFill="1" applyBorder="1" applyAlignment="1">
      <alignment horizontal="right" wrapText="1"/>
      <protection/>
    </xf>
    <xf numFmtId="4" fontId="13" fillId="0" borderId="21" xfId="57" applyNumberFormat="1" applyFont="1" applyFill="1" applyBorder="1" applyAlignment="1">
      <alignment horizontal="right" wrapText="1"/>
      <protection/>
    </xf>
    <xf numFmtId="175" fontId="25" fillId="0" borderId="21" xfId="57" applyNumberFormat="1" applyFont="1" applyFill="1" applyBorder="1" applyAlignment="1">
      <alignment horizontal="right"/>
      <protection/>
    </xf>
    <xf numFmtId="175" fontId="25" fillId="0" borderId="22" xfId="57" applyNumberFormat="1" applyFont="1" applyFill="1" applyBorder="1" applyAlignment="1">
      <alignment horizontal="right"/>
      <protection/>
    </xf>
    <xf numFmtId="0" fontId="36" fillId="4" borderId="10" xfId="57" applyFont="1" applyFill="1" applyBorder="1" applyAlignment="1">
      <alignment horizontal="right"/>
      <protection/>
    </xf>
    <xf numFmtId="4" fontId="14" fillId="0" borderId="10" xfId="57" applyNumberFormat="1" applyFont="1" applyFill="1" applyBorder="1" applyAlignment="1">
      <alignment horizontal="right" wrapText="1"/>
      <protection/>
    </xf>
    <xf numFmtId="49" fontId="13" fillId="38" borderId="21" xfId="57" applyNumberFormat="1" applyFont="1" applyFill="1" applyBorder="1" applyAlignment="1">
      <alignment horizontal="center" wrapText="1"/>
      <protection/>
    </xf>
    <xf numFmtId="49" fontId="13" fillId="4" borderId="12" xfId="53" applyNumberFormat="1" applyFont="1" applyFill="1" applyBorder="1" applyAlignment="1">
      <alignment horizontal="left" wrapText="1"/>
      <protection/>
    </xf>
    <xf numFmtId="172" fontId="13" fillId="4" borderId="13" xfId="53" applyNumberFormat="1" applyFont="1" applyFill="1" applyBorder="1" applyAlignment="1">
      <alignment horizontal="right" wrapText="1"/>
      <protection/>
    </xf>
    <xf numFmtId="49" fontId="13" fillId="36" borderId="18" xfId="57" applyNumberFormat="1" applyFont="1" applyFill="1" applyBorder="1" applyAlignment="1">
      <alignment horizontal="center" wrapText="1"/>
      <protection/>
    </xf>
    <xf numFmtId="49" fontId="13" fillId="34" borderId="12" xfId="53" applyNumberFormat="1" applyFont="1" applyFill="1" applyBorder="1" applyAlignment="1">
      <alignment horizontal="center" wrapText="1"/>
      <protection/>
    </xf>
    <xf numFmtId="49" fontId="13" fillId="34" borderId="17" xfId="53" applyNumberFormat="1" applyFont="1" applyFill="1" applyBorder="1" applyAlignment="1">
      <alignment horizontal="center" wrapText="1"/>
      <protection/>
    </xf>
    <xf numFmtId="0" fontId="36" fillId="0" borderId="10" xfId="57" applyFont="1" applyBorder="1" applyAlignment="1">
      <alignment horizontal="right"/>
      <protection/>
    </xf>
    <xf numFmtId="49" fontId="13" fillId="34" borderId="12" xfId="53" applyNumberFormat="1" applyFont="1" applyFill="1" applyBorder="1" applyAlignment="1">
      <alignment horizontal="left" wrapText="1"/>
      <protection/>
    </xf>
    <xf numFmtId="49" fontId="13" fillId="4" borderId="10" xfId="53" applyNumberFormat="1" applyFont="1" applyFill="1" applyBorder="1" applyAlignment="1">
      <alignment horizontal="center" wrapText="1"/>
      <protection/>
    </xf>
    <xf numFmtId="49" fontId="14" fillId="4" borderId="10" xfId="57" applyNumberFormat="1" applyFont="1" applyFill="1" applyBorder="1" applyAlignment="1">
      <alignment horizontal="center" wrapText="1"/>
      <protection/>
    </xf>
    <xf numFmtId="4" fontId="13" fillId="4" borderId="10" xfId="57" applyNumberFormat="1" applyFont="1" applyFill="1" applyBorder="1" applyAlignment="1">
      <alignment horizontal="right" wrapText="1"/>
      <protection/>
    </xf>
    <xf numFmtId="0" fontId="13" fillId="4" borderId="0" xfId="57" applyFont="1" applyFill="1" applyAlignment="1">
      <alignment horizontal="right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3" fillId="4" borderId="18" xfId="57" applyNumberFormat="1" applyFont="1" applyFill="1" applyBorder="1" applyAlignment="1">
      <alignment horizontal="center" wrapText="1"/>
      <protection/>
    </xf>
    <xf numFmtId="4" fontId="13" fillId="4" borderId="18" xfId="57" applyNumberFormat="1" applyFont="1" applyFill="1" applyBorder="1" applyAlignment="1">
      <alignment horizontal="right" wrapText="1"/>
      <protection/>
    </xf>
    <xf numFmtId="4" fontId="14" fillId="39" borderId="10" xfId="57" applyNumberFormat="1" applyFont="1" applyFill="1" applyBorder="1" applyAlignment="1">
      <alignment horizontal="right" wrapText="1"/>
      <protection/>
    </xf>
    <xf numFmtId="0" fontId="42" fillId="0" borderId="0" xfId="57" applyFont="1" applyAlignment="1">
      <alignment horizontal="right"/>
      <protection/>
    </xf>
    <xf numFmtId="0" fontId="39" fillId="0" borderId="0" xfId="57" applyFont="1" applyFill="1">
      <alignment/>
      <protection/>
    </xf>
    <xf numFmtId="175" fontId="26" fillId="0" borderId="18" xfId="57" applyNumberFormat="1" applyFont="1" applyBorder="1" applyAlignment="1">
      <alignment horizontal="right"/>
      <protection/>
    </xf>
    <xf numFmtId="49" fontId="14" fillId="0" borderId="21" xfId="56" applyNumberFormat="1" applyFont="1" applyFill="1" applyBorder="1" applyAlignment="1">
      <alignment horizontal="center" wrapText="1"/>
      <protection/>
    </xf>
    <xf numFmtId="49" fontId="13" fillId="40" borderId="18" xfId="57" applyNumberFormat="1" applyFont="1" applyFill="1" applyBorder="1" applyAlignment="1">
      <alignment horizontal="center"/>
      <protection/>
    </xf>
    <xf numFmtId="49" fontId="44" fillId="40" borderId="18" xfId="57" applyNumberFormat="1" applyFont="1" applyFill="1" applyBorder="1" applyAlignment="1">
      <alignment horizontal="left" wrapText="1"/>
      <protection/>
    </xf>
    <xf numFmtId="49" fontId="44" fillId="40" borderId="18" xfId="57" applyNumberFormat="1" applyFont="1" applyFill="1" applyBorder="1" applyAlignment="1">
      <alignment horizontal="center" wrapText="1"/>
      <protection/>
    </xf>
    <xf numFmtId="49" fontId="44" fillId="40" borderId="18" xfId="57" applyNumberFormat="1" applyFont="1" applyFill="1" applyBorder="1" applyAlignment="1">
      <alignment horizontal="center"/>
      <protection/>
    </xf>
    <xf numFmtId="4" fontId="44" fillId="40" borderId="24" xfId="57" applyNumberFormat="1" applyFont="1" applyFill="1" applyBorder="1" applyAlignment="1">
      <alignment horizontal="center"/>
      <protection/>
    </xf>
    <xf numFmtId="172" fontId="44" fillId="40" borderId="24" xfId="57" applyNumberFormat="1" applyFont="1" applyFill="1" applyBorder="1" applyAlignment="1">
      <alignment horizontal="center"/>
      <protection/>
    </xf>
    <xf numFmtId="4" fontId="45" fillId="40" borderId="24" xfId="57" applyNumberFormat="1" applyFont="1" applyFill="1" applyBorder="1" applyAlignment="1">
      <alignment horizontal="right"/>
      <protection/>
    </xf>
    <xf numFmtId="4" fontId="45" fillId="41" borderId="10" xfId="57" applyNumberFormat="1" applyFont="1" applyFill="1" applyBorder="1" applyAlignment="1">
      <alignment horizontal="right"/>
      <protection/>
    </xf>
    <xf numFmtId="0" fontId="46" fillId="41" borderId="0" xfId="57" applyFont="1" applyFill="1" applyAlignment="1">
      <alignment horizontal="right"/>
      <protection/>
    </xf>
    <xf numFmtId="2" fontId="45" fillId="41" borderId="10" xfId="57" applyNumberFormat="1" applyFont="1" applyFill="1" applyBorder="1" applyAlignment="1">
      <alignment horizontal="right"/>
      <protection/>
    </xf>
    <xf numFmtId="0" fontId="25" fillId="0" borderId="0" xfId="57" applyFont="1" applyAlignment="1">
      <alignment horizontal="center"/>
      <protection/>
    </xf>
    <xf numFmtId="49" fontId="26" fillId="0" borderId="0" xfId="57" applyNumberFormat="1" applyFont="1" applyFill="1" applyBorder="1" applyAlignment="1">
      <alignment horizontal="center"/>
      <protection/>
    </xf>
    <xf numFmtId="49" fontId="26" fillId="0" borderId="0" xfId="57" applyNumberFormat="1" applyFont="1" applyFill="1" applyBorder="1" applyAlignment="1">
      <alignment horizontal="left" wrapText="1"/>
      <protection/>
    </xf>
    <xf numFmtId="49" fontId="25" fillId="0" borderId="0" xfId="57" applyNumberFormat="1" applyFont="1" applyFill="1" applyBorder="1" applyAlignment="1">
      <alignment horizontal="left" wrapText="1"/>
      <protection/>
    </xf>
    <xf numFmtId="49" fontId="25" fillId="0" borderId="0" xfId="57" applyNumberFormat="1" applyFont="1" applyFill="1" applyBorder="1" applyAlignment="1">
      <alignment horizontal="left"/>
      <protection/>
    </xf>
    <xf numFmtId="4" fontId="29" fillId="0" borderId="0" xfId="57" applyNumberFormat="1" applyFont="1" applyFill="1" applyBorder="1" applyAlignment="1">
      <alignment horizontal="center"/>
      <protection/>
    </xf>
    <xf numFmtId="172" fontId="13" fillId="36" borderId="0" xfId="56" applyNumberFormat="1" applyFont="1" applyFill="1" applyBorder="1" applyAlignment="1">
      <alignment horizontal="center" vertical="center" wrapText="1"/>
      <protection/>
    </xf>
    <xf numFmtId="172" fontId="30" fillId="0" borderId="0" xfId="57" applyNumberFormat="1" applyFont="1" applyFill="1">
      <alignment/>
      <protection/>
    </xf>
    <xf numFmtId="0" fontId="25" fillId="0" borderId="0" xfId="57" applyFont="1" applyFill="1" applyAlignment="1">
      <alignment horizontal="center"/>
      <protection/>
    </xf>
    <xf numFmtId="172" fontId="28" fillId="0" borderId="0" xfId="57" applyNumberFormat="1" applyFont="1" applyFill="1">
      <alignment/>
      <protection/>
    </xf>
    <xf numFmtId="49" fontId="5" fillId="0" borderId="0" xfId="57" applyNumberFormat="1">
      <alignment/>
      <protection/>
    </xf>
    <xf numFmtId="49" fontId="37" fillId="0" borderId="0" xfId="57" applyNumberFormat="1" applyFont="1" applyAlignment="1">
      <alignment horizontal="center"/>
      <protection/>
    </xf>
    <xf numFmtId="172" fontId="26" fillId="0" borderId="0" xfId="57" applyNumberFormat="1" applyFont="1" applyAlignment="1">
      <alignment horizontal="center"/>
      <protection/>
    </xf>
    <xf numFmtId="4" fontId="5" fillId="0" borderId="0" xfId="57" applyNumberFormat="1">
      <alignment/>
      <protection/>
    </xf>
    <xf numFmtId="49" fontId="5" fillId="0" borderId="0" xfId="57" applyNumberFormat="1" applyAlignment="1">
      <alignment horizontal="center"/>
      <protection/>
    </xf>
    <xf numFmtId="49" fontId="5" fillId="0" borderId="0" xfId="57" applyNumberFormat="1" applyAlignment="1">
      <alignment wrapText="1"/>
      <protection/>
    </xf>
    <xf numFmtId="0" fontId="6" fillId="0" borderId="0" xfId="54" applyFont="1" applyFill="1" applyAlignment="1" applyProtection="1">
      <alignment horizontal="center" vertical="top"/>
      <protection locked="0"/>
    </xf>
    <xf numFmtId="9" fontId="13" fillId="0" borderId="10" xfId="57" applyNumberFormat="1" applyFont="1" applyBorder="1" applyAlignment="1">
      <alignment horizontal="center" vertical="center" wrapText="1"/>
      <protection/>
    </xf>
    <xf numFmtId="4" fontId="14" fillId="34" borderId="10" xfId="63" applyNumberFormat="1" applyFont="1" applyFill="1" applyBorder="1" applyAlignment="1">
      <alignment horizontal="right"/>
      <protection/>
    </xf>
    <xf numFmtId="49" fontId="14" fillId="34" borderId="18" xfId="57" applyNumberFormat="1" applyFont="1" applyFill="1" applyBorder="1" applyAlignment="1">
      <alignment wrapText="1"/>
      <protection/>
    </xf>
    <xf numFmtId="49" fontId="14" fillId="34" borderId="21" xfId="57" applyNumberFormat="1" applyFont="1" applyFill="1" applyBorder="1" applyAlignment="1">
      <alignment horizontal="left" wrapText="1"/>
      <protection/>
    </xf>
    <xf numFmtId="49" fontId="14" fillId="34" borderId="21" xfId="57" applyNumberFormat="1" applyFont="1" applyFill="1" applyBorder="1" applyAlignment="1">
      <alignment horizontal="center" wrapText="1"/>
      <protection/>
    </xf>
    <xf numFmtId="49" fontId="13" fillId="34" borderId="18" xfId="57" applyNumberFormat="1" applyFont="1" applyFill="1" applyBorder="1" applyAlignment="1">
      <alignment wrapText="1"/>
      <protection/>
    </xf>
    <xf numFmtId="49" fontId="13" fillId="34" borderId="21" xfId="57" applyNumberFormat="1" applyFont="1" applyFill="1" applyBorder="1" applyAlignment="1">
      <alignment horizontal="center" wrapText="1"/>
      <protection/>
    </xf>
    <xf numFmtId="49" fontId="13" fillId="34" borderId="18" xfId="57" applyNumberFormat="1" applyFont="1" applyFill="1" applyBorder="1" applyAlignment="1">
      <alignment horizontal="center" wrapText="1"/>
      <protection/>
    </xf>
    <xf numFmtId="49" fontId="14" fillId="0" borderId="10" xfId="53" applyNumberFormat="1" applyFont="1" applyFill="1" applyBorder="1" applyAlignment="1">
      <alignment wrapText="1"/>
      <protection/>
    </xf>
    <xf numFmtId="49" fontId="13" fillId="34" borderId="21" xfId="57" applyNumberFormat="1" applyFont="1" applyFill="1" applyBorder="1" applyAlignment="1">
      <alignment horizontal="left" wrapText="1"/>
      <protection/>
    </xf>
    <xf numFmtId="49" fontId="13" fillId="34" borderId="21" xfId="56" applyNumberFormat="1" applyFont="1" applyFill="1" applyBorder="1" applyAlignment="1">
      <alignment horizontal="center" wrapText="1"/>
      <protection/>
    </xf>
    <xf numFmtId="49" fontId="14" fillId="34" borderId="21" xfId="56" applyNumberFormat="1" applyFont="1" applyFill="1" applyBorder="1" applyAlignment="1">
      <alignment horizontal="center" wrapText="1"/>
      <protection/>
    </xf>
    <xf numFmtId="49" fontId="13" fillId="42" borderId="18" xfId="57" applyNumberFormat="1" applyFont="1" applyFill="1" applyBorder="1" applyAlignment="1">
      <alignment horizontal="center"/>
      <protection/>
    </xf>
    <xf numFmtId="49" fontId="13" fillId="42" borderId="18" xfId="57" applyNumberFormat="1" applyFont="1" applyFill="1" applyBorder="1" applyAlignment="1">
      <alignment horizontal="left" wrapText="1"/>
      <protection/>
    </xf>
    <xf numFmtId="4" fontId="13" fillId="42" borderId="24" xfId="57" applyNumberFormat="1" applyFont="1" applyFill="1" applyBorder="1" applyAlignment="1">
      <alignment horizontal="right"/>
      <protection/>
    </xf>
    <xf numFmtId="0" fontId="16" fillId="0" borderId="0" xfId="54" applyFont="1" applyFill="1" applyAlignment="1" applyProtection="1">
      <alignment vertical="top" wrapText="1"/>
      <protection locked="0"/>
    </xf>
    <xf numFmtId="0" fontId="16" fillId="0" borderId="0" xfId="54" applyFont="1" applyFill="1" applyAlignment="1" applyProtection="1">
      <alignment horizontal="center" vertical="top"/>
      <protection locked="0"/>
    </xf>
    <xf numFmtId="0" fontId="22" fillId="0" borderId="0" xfId="54" applyFont="1" applyFill="1" applyAlignment="1" applyProtection="1">
      <alignment vertical="top"/>
      <protection locked="0"/>
    </xf>
    <xf numFmtId="3" fontId="22" fillId="0" borderId="0" xfId="54" applyNumberFormat="1" applyFont="1" applyFill="1" applyAlignment="1" applyProtection="1">
      <alignment vertical="top"/>
      <protection locked="0"/>
    </xf>
    <xf numFmtId="0" fontId="20" fillId="34" borderId="13" xfId="54" applyFont="1" applyFill="1" applyBorder="1" applyAlignment="1" applyProtection="1">
      <alignment horizontal="center" vertical="center" wrapText="1"/>
      <protection locked="0"/>
    </xf>
    <xf numFmtId="3" fontId="20" fillId="34" borderId="10" xfId="54" applyNumberFormat="1" applyFont="1" applyFill="1" applyBorder="1" applyAlignment="1" applyProtection="1">
      <alignment horizontal="center" vertical="center" wrapText="1"/>
      <protection locked="0"/>
    </xf>
    <xf numFmtId="3" fontId="20" fillId="34" borderId="10" xfId="54" applyNumberFormat="1" applyFont="1" applyFill="1" applyBorder="1" applyAlignment="1" applyProtection="1">
      <alignment horizontal="center" vertical="center"/>
      <protection locked="0"/>
    </xf>
    <xf numFmtId="0" fontId="20" fillId="0" borderId="10" xfId="54" applyFont="1" applyFill="1" applyBorder="1" applyAlignment="1" applyProtection="1">
      <alignment horizontal="left" vertical="center" wrapText="1"/>
      <protection locked="0"/>
    </xf>
    <xf numFmtId="0" fontId="20" fillId="0" borderId="10" xfId="54" applyFont="1" applyFill="1" applyBorder="1" applyAlignment="1" applyProtection="1">
      <alignment horizontal="center" vertical="center"/>
      <protection locked="0"/>
    </xf>
    <xf numFmtId="172" fontId="20" fillId="0" borderId="10" xfId="54" applyNumberFormat="1" applyFont="1" applyFill="1" applyBorder="1" applyAlignment="1" applyProtection="1">
      <alignment horizontal="center" vertical="center"/>
      <protection locked="0"/>
    </xf>
    <xf numFmtId="4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Font="1" applyFill="1" applyBorder="1" applyAlignment="1" applyProtection="1">
      <alignment horizontal="left" vertical="center" wrapText="1"/>
      <protection locked="0"/>
    </xf>
    <xf numFmtId="3" fontId="13" fillId="0" borderId="10" xfId="54" applyNumberFormat="1" applyFont="1" applyFill="1" applyBorder="1" applyAlignment="1" applyProtection="1">
      <alignment horizontal="center" vertical="center"/>
      <protection locked="0"/>
    </xf>
    <xf numFmtId="172" fontId="13" fillId="0" borderId="10" xfId="54" applyNumberFormat="1" applyFont="1" applyFill="1" applyBorder="1" applyAlignment="1" applyProtection="1">
      <alignment horizontal="center" vertical="center"/>
      <protection locked="0"/>
    </xf>
    <xf numFmtId="0" fontId="14" fillId="0" borderId="10" xfId="54" applyFont="1" applyFill="1" applyBorder="1" applyAlignment="1" applyProtection="1">
      <alignment horizontal="left" vertical="center" wrapText="1"/>
      <protection locked="0"/>
    </xf>
    <xf numFmtId="3" fontId="14" fillId="0" borderId="10" xfId="54" applyNumberFormat="1" applyFont="1" applyFill="1" applyBorder="1" applyAlignment="1" applyProtection="1">
      <alignment horizontal="center" vertical="center"/>
      <protection locked="0"/>
    </xf>
    <xf numFmtId="172" fontId="14" fillId="0" borderId="10" xfId="54" applyNumberFormat="1" applyFont="1" applyFill="1" applyBorder="1" applyAlignment="1" applyProtection="1">
      <alignment horizontal="center" vertical="center"/>
      <protection locked="0"/>
    </xf>
    <xf numFmtId="4" fontId="14" fillId="0" borderId="10" xfId="54" applyNumberFormat="1" applyFont="1" applyFill="1" applyBorder="1" applyAlignment="1" applyProtection="1">
      <alignment horizontal="center" vertical="center"/>
      <protection locked="0"/>
    </xf>
    <xf numFmtId="0" fontId="14" fillId="0" borderId="10" xfId="54" applyFont="1" applyFill="1" applyBorder="1" applyAlignment="1" applyProtection="1">
      <alignment vertical="top" wrapText="1"/>
      <protection locked="0"/>
    </xf>
    <xf numFmtId="0" fontId="16" fillId="0" borderId="0" xfId="54" applyFont="1" applyFill="1" applyAlignment="1" applyProtection="1">
      <alignment vertical="top"/>
      <protection locked="0"/>
    </xf>
    <xf numFmtId="49" fontId="17" fillId="0" borderId="0" xfId="54" applyNumberFormat="1" applyFont="1" applyFill="1" applyAlignment="1" applyProtection="1">
      <alignment vertical="top" wrapText="1"/>
      <protection locked="0"/>
    </xf>
    <xf numFmtId="0" fontId="13" fillId="0" borderId="10" xfId="54" applyFont="1" applyFill="1" applyBorder="1" applyAlignment="1" applyProtection="1">
      <alignment horizontal="center" vertical="center"/>
      <protection locked="0"/>
    </xf>
    <xf numFmtId="4" fontId="20" fillId="0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vertical="top"/>
      <protection locked="0"/>
    </xf>
    <xf numFmtId="4" fontId="13" fillId="0" borderId="0" xfId="54" applyNumberFormat="1" applyFont="1" applyFill="1" applyBorder="1" applyAlignment="1" applyProtection="1">
      <alignment horizontal="center" vertical="center"/>
      <protection locked="0"/>
    </xf>
    <xf numFmtId="3" fontId="14" fillId="0" borderId="10" xfId="54" applyNumberFormat="1" applyFont="1" applyFill="1" applyBorder="1" applyAlignment="1" applyProtection="1">
      <alignment horizontal="center"/>
      <protection locked="0"/>
    </xf>
    <xf numFmtId="4" fontId="14" fillId="0" borderId="10" xfId="54" applyNumberFormat="1" applyFont="1" applyFill="1" applyBorder="1" applyAlignment="1" applyProtection="1">
      <alignment horizontal="center"/>
      <protection locked="0"/>
    </xf>
    <xf numFmtId="4" fontId="14" fillId="0" borderId="0" xfId="54" applyNumberFormat="1" applyFont="1" applyFill="1" applyBorder="1" applyAlignment="1" applyProtection="1">
      <alignment horizontal="center" vertical="center"/>
      <protection locked="0"/>
    </xf>
    <xf numFmtId="0" fontId="13" fillId="0" borderId="10" xfId="54" applyFont="1" applyFill="1" applyBorder="1" applyAlignment="1" applyProtection="1">
      <alignment vertical="top" wrapText="1"/>
      <protection locked="0"/>
    </xf>
    <xf numFmtId="49" fontId="13" fillId="0" borderId="10" xfId="53" applyNumberFormat="1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wrapText="1"/>
      <protection/>
    </xf>
    <xf numFmtId="49" fontId="14" fillId="0" borderId="10" xfId="53" applyNumberFormat="1" applyFont="1" applyFill="1" applyBorder="1" applyAlignment="1">
      <alignment horizont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4" fontId="7" fillId="0" borderId="10" xfId="54" applyNumberFormat="1" applyFont="1" applyFill="1" applyBorder="1" applyAlignment="1">
      <alignment wrapText="1"/>
      <protection/>
    </xf>
    <xf numFmtId="4" fontId="7" fillId="0" borderId="10" xfId="54" applyNumberFormat="1" applyFont="1" applyFill="1" applyBorder="1" applyAlignment="1" applyProtection="1">
      <alignment wrapText="1"/>
      <protection locked="0"/>
    </xf>
    <xf numFmtId="4" fontId="7" fillId="0" borderId="15" xfId="54" applyNumberFormat="1" applyFont="1" applyFill="1" applyBorder="1" applyAlignment="1" applyProtection="1">
      <alignment horizontal="right"/>
      <protection locked="0"/>
    </xf>
    <xf numFmtId="4" fontId="11" fillId="0" borderId="10" xfId="53" applyNumberFormat="1" applyFont="1" applyFill="1" applyBorder="1" applyAlignment="1">
      <alignment horizontal="righ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4" applyNumberFormat="1" applyFont="1" applyFill="1" applyBorder="1" applyAlignment="1" applyProtection="1">
      <alignment horizontal="right"/>
      <protection locked="0"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34" borderId="10" xfId="53" applyFont="1" applyFill="1" applyBorder="1" applyAlignment="1">
      <alignment horizontal="left" wrapText="1"/>
      <protection/>
    </xf>
    <xf numFmtId="0" fontId="14" fillId="34" borderId="10" xfId="54" applyFont="1" applyFill="1" applyBorder="1" applyAlignment="1">
      <alignment horizontal="left" wrapText="1"/>
      <protection/>
    </xf>
    <xf numFmtId="0" fontId="14" fillId="34" borderId="10" xfId="54" applyFont="1" applyFill="1" applyBorder="1" applyAlignment="1" applyProtection="1">
      <alignment horizontal="center"/>
      <protection locked="0"/>
    </xf>
    <xf numFmtId="49" fontId="14" fillId="34" borderId="10" xfId="54" applyNumberFormat="1" applyFont="1" applyFill="1" applyBorder="1" applyAlignment="1">
      <alignment horizontal="center" wrapText="1"/>
      <protection/>
    </xf>
    <xf numFmtId="0" fontId="14" fillId="0" borderId="10" xfId="53" applyFont="1" applyFill="1" applyBorder="1" applyAlignment="1">
      <alignment wrapText="1"/>
      <protection/>
    </xf>
    <xf numFmtId="0" fontId="14" fillId="34" borderId="10" xfId="54" applyFont="1" applyFill="1" applyBorder="1" applyAlignment="1" applyProtection="1">
      <alignment horizontal="left" wrapText="1"/>
      <protection locked="0"/>
    </xf>
    <xf numFmtId="49" fontId="14" fillId="34" borderId="10" xfId="54" applyNumberFormat="1" applyFont="1" applyFill="1" applyBorder="1" applyAlignment="1" applyProtection="1">
      <alignment horizontal="center"/>
      <protection locked="0"/>
    </xf>
    <xf numFmtId="0" fontId="13" fillId="34" borderId="10" xfId="54" applyFont="1" applyFill="1" applyBorder="1" applyAlignment="1" applyProtection="1">
      <alignment horizontal="left" wrapText="1"/>
      <protection locked="0"/>
    </xf>
    <xf numFmtId="0" fontId="13" fillId="34" borderId="10" xfId="54" applyFont="1" applyFill="1" applyBorder="1" applyAlignment="1" applyProtection="1">
      <alignment horizontal="center"/>
      <protection locked="0"/>
    </xf>
    <xf numFmtId="0" fontId="14" fillId="34" borderId="10" xfId="54" applyFont="1" applyFill="1" applyBorder="1" applyAlignment="1">
      <alignment wrapText="1"/>
      <protection/>
    </xf>
    <xf numFmtId="3" fontId="14" fillId="34" borderId="10" xfId="54" applyNumberFormat="1" applyFont="1" applyFill="1" applyBorder="1" applyAlignment="1">
      <alignment horizontal="center" wrapText="1"/>
      <protection/>
    </xf>
    <xf numFmtId="4" fontId="13" fillId="0" borderId="10" xfId="57" applyNumberFormat="1" applyFont="1" applyFill="1" applyBorder="1" applyAlignment="1">
      <alignment horizontal="right"/>
      <protection/>
    </xf>
    <xf numFmtId="2" fontId="13" fillId="0" borderId="10" xfId="57" applyNumberFormat="1" applyFont="1" applyFill="1" applyBorder="1" applyAlignment="1">
      <alignment horizontal="right"/>
      <protection/>
    </xf>
    <xf numFmtId="4" fontId="13" fillId="36" borderId="10" xfId="57" applyNumberFormat="1" applyFont="1" applyFill="1" applyBorder="1" applyAlignment="1">
      <alignment horizontal="right" wrapText="1"/>
      <protection/>
    </xf>
    <xf numFmtId="49" fontId="14" fillId="43" borderId="21" xfId="57" applyNumberFormat="1" applyFont="1" applyFill="1" applyBorder="1" applyAlignment="1">
      <alignment horizontal="center" wrapText="1"/>
      <protection/>
    </xf>
    <xf numFmtId="4" fontId="14" fillId="43" borderId="21" xfId="57" applyNumberFormat="1" applyFont="1" applyFill="1" applyBorder="1" applyAlignment="1">
      <alignment horizontal="right" wrapText="1"/>
      <protection/>
    </xf>
    <xf numFmtId="0" fontId="33" fillId="44" borderId="0" xfId="57" applyFont="1" applyFill="1" applyAlignment="1">
      <alignment horizontal="right"/>
      <protection/>
    </xf>
    <xf numFmtId="49" fontId="44" fillId="34" borderId="13" xfId="53" applyNumberFormat="1" applyFont="1" applyFill="1" applyBorder="1" applyAlignment="1">
      <alignment horizontal="center" wrapText="1"/>
      <protection/>
    </xf>
    <xf numFmtId="0" fontId="89" fillId="0" borderId="10" xfId="61" applyFont="1" applyFill="1" applyBorder="1" applyAlignment="1">
      <alignment wrapText="1"/>
      <protection/>
    </xf>
    <xf numFmtId="49" fontId="14" fillId="0" borderId="13" xfId="53" applyNumberFormat="1" applyFont="1" applyFill="1" applyBorder="1" applyAlignment="1">
      <alignment horizontal="center" wrapText="1"/>
      <protection/>
    </xf>
    <xf numFmtId="49" fontId="14" fillId="0" borderId="12" xfId="53" applyNumberFormat="1" applyFont="1" applyFill="1" applyBorder="1" applyAlignment="1">
      <alignment wrapText="1"/>
      <protection/>
    </xf>
    <xf numFmtId="49" fontId="14" fillId="0" borderId="12" xfId="53" applyNumberFormat="1" applyFont="1" applyFill="1" applyBorder="1" applyAlignment="1">
      <alignment horizontal="center" wrapText="1"/>
      <protection/>
    </xf>
    <xf numFmtId="49" fontId="14" fillId="0" borderId="12" xfId="53" applyNumberFormat="1" applyFont="1" applyFill="1" applyBorder="1" applyAlignment="1">
      <alignment horizontal="left" wrapText="1"/>
      <protection/>
    </xf>
    <xf numFmtId="4" fontId="14" fillId="0" borderId="15" xfId="63" applyNumberFormat="1" applyFont="1" applyFill="1" applyBorder="1" applyAlignment="1">
      <alignment horizontal="right"/>
      <protection/>
    </xf>
    <xf numFmtId="2" fontId="14" fillId="0" borderId="10" xfId="57" applyNumberFormat="1" applyFont="1" applyFill="1" applyBorder="1" applyAlignment="1">
      <alignment horizontal="right"/>
      <protection/>
    </xf>
    <xf numFmtId="49" fontId="48" fillId="3" borderId="10" xfId="53" applyNumberFormat="1" applyFont="1" applyFill="1" applyBorder="1" applyAlignment="1">
      <alignment horizontal="center" wrapText="1"/>
      <protection/>
    </xf>
    <xf numFmtId="0" fontId="44" fillId="3" borderId="14" xfId="53" applyFont="1" applyFill="1" applyBorder="1" applyAlignment="1">
      <alignment wrapText="1"/>
      <protection/>
    </xf>
    <xf numFmtId="0" fontId="44" fillId="3" borderId="14" xfId="53" applyFont="1" applyFill="1" applyBorder="1" applyAlignment="1">
      <alignment horizontal="center" wrapText="1"/>
      <protection/>
    </xf>
    <xf numFmtId="49" fontId="44" fillId="3" borderId="10" xfId="53" applyNumberFormat="1" applyFont="1" applyFill="1" applyBorder="1" applyAlignment="1">
      <alignment horizontal="center" wrapText="1"/>
      <protection/>
    </xf>
    <xf numFmtId="49" fontId="13" fillId="45" borderId="21" xfId="57" applyNumberFormat="1" applyFont="1" applyFill="1" applyBorder="1" applyAlignment="1">
      <alignment horizontal="center" wrapText="1"/>
      <protection/>
    </xf>
    <xf numFmtId="4" fontId="13" fillId="45" borderId="21" xfId="57" applyNumberFormat="1" applyFont="1" applyFill="1" applyBorder="1" applyAlignment="1">
      <alignment horizontal="right" wrapText="1"/>
      <protection/>
    </xf>
    <xf numFmtId="4" fontId="13" fillId="3" borderId="10" xfId="57" applyNumberFormat="1" applyFont="1" applyFill="1" applyBorder="1" applyAlignment="1">
      <alignment horizontal="right"/>
      <protection/>
    </xf>
    <xf numFmtId="0" fontId="13" fillId="3" borderId="0" xfId="57" applyFont="1" applyFill="1" applyAlignment="1">
      <alignment horizontal="right"/>
      <protection/>
    </xf>
    <xf numFmtId="2" fontId="13" fillId="3" borderId="10" xfId="57" applyNumberFormat="1" applyFont="1" applyFill="1" applyBorder="1" applyAlignment="1">
      <alignment horizontal="right"/>
      <protection/>
    </xf>
    <xf numFmtId="0" fontId="28" fillId="3" borderId="0" xfId="57" applyFont="1" applyFill="1">
      <alignment/>
      <protection/>
    </xf>
    <xf numFmtId="49" fontId="44" fillId="4" borderId="10" xfId="53" applyNumberFormat="1" applyFont="1" applyFill="1" applyBorder="1" applyAlignment="1">
      <alignment horizontal="center" wrapText="1"/>
      <protection/>
    </xf>
    <xf numFmtId="49" fontId="44" fillId="31" borderId="13" xfId="53" applyNumberFormat="1" applyFont="1" applyFill="1" applyBorder="1" applyAlignment="1">
      <alignment horizontal="center" wrapText="1"/>
      <protection/>
    </xf>
    <xf numFmtId="49" fontId="44" fillId="31" borderId="13" xfId="53" applyNumberFormat="1" applyFont="1" applyFill="1" applyBorder="1" applyAlignment="1">
      <alignment horizontal="left" wrapText="1"/>
      <protection/>
    </xf>
    <xf numFmtId="49" fontId="13" fillId="31" borderId="21" xfId="57" applyNumberFormat="1" applyFont="1" applyFill="1" applyBorder="1" applyAlignment="1">
      <alignment horizontal="center" wrapText="1"/>
      <protection/>
    </xf>
    <xf numFmtId="4" fontId="13" fillId="31" borderId="21" xfId="57" applyNumberFormat="1" applyFont="1" applyFill="1" applyBorder="1" applyAlignment="1">
      <alignment horizontal="right" wrapText="1"/>
      <protection/>
    </xf>
    <xf numFmtId="4" fontId="13" fillId="31" borderId="10" xfId="57" applyNumberFormat="1" applyFont="1" applyFill="1" applyBorder="1" applyAlignment="1">
      <alignment horizontal="right"/>
      <protection/>
    </xf>
    <xf numFmtId="0" fontId="13" fillId="31" borderId="0" xfId="57" applyFont="1" applyFill="1" applyAlignment="1">
      <alignment horizontal="right"/>
      <protection/>
    </xf>
    <xf numFmtId="2" fontId="13" fillId="31" borderId="10" xfId="57" applyNumberFormat="1" applyFont="1" applyFill="1" applyBorder="1" applyAlignment="1">
      <alignment horizontal="right"/>
      <protection/>
    </xf>
    <xf numFmtId="0" fontId="28" fillId="31" borderId="0" xfId="57" applyFont="1" applyFill="1">
      <alignment/>
      <protection/>
    </xf>
    <xf numFmtId="49" fontId="13" fillId="43" borderId="21" xfId="57" applyNumberFormat="1" applyFont="1" applyFill="1" applyBorder="1" applyAlignment="1">
      <alignment horizontal="center" wrapText="1"/>
      <protection/>
    </xf>
    <xf numFmtId="172" fontId="28" fillId="0" borderId="21" xfId="57" applyNumberFormat="1" applyFont="1" applyFill="1" applyBorder="1" applyAlignment="1">
      <alignment horizontal="right" wrapText="1"/>
      <protection/>
    </xf>
    <xf numFmtId="172" fontId="28" fillId="0" borderId="22" xfId="57" applyNumberFormat="1" applyFont="1" applyFill="1" applyBorder="1" applyAlignment="1">
      <alignment horizontal="right" wrapText="1"/>
      <protection/>
    </xf>
    <xf numFmtId="0" fontId="31" fillId="0" borderId="0" xfId="57" applyFont="1" applyFill="1" applyAlignment="1">
      <alignment horizontal="right"/>
      <protection/>
    </xf>
    <xf numFmtId="4" fontId="14" fillId="44" borderId="21" xfId="57" applyNumberFormat="1" applyFont="1" applyFill="1" applyBorder="1" applyAlignment="1">
      <alignment horizontal="right" wrapText="1"/>
      <protection/>
    </xf>
    <xf numFmtId="172" fontId="30" fillId="44" borderId="21" xfId="57" applyNumberFormat="1" applyFont="1" applyFill="1" applyBorder="1" applyAlignment="1">
      <alignment horizontal="right" wrapText="1"/>
      <protection/>
    </xf>
    <xf numFmtId="172" fontId="30" fillId="44" borderId="22" xfId="57" applyNumberFormat="1" applyFont="1" applyFill="1" applyBorder="1" applyAlignment="1">
      <alignment horizontal="right" wrapText="1"/>
      <protection/>
    </xf>
    <xf numFmtId="172" fontId="25" fillId="44" borderId="21" xfId="57" applyNumberFormat="1" applyFont="1" applyFill="1" applyBorder="1" applyAlignment="1">
      <alignment horizontal="right" wrapText="1"/>
      <protection/>
    </xf>
    <xf numFmtId="172" fontId="25" fillId="44" borderId="19" xfId="57" applyNumberFormat="1" applyFont="1" applyFill="1" applyBorder="1" applyAlignment="1">
      <alignment horizontal="right" wrapText="1"/>
      <protection/>
    </xf>
    <xf numFmtId="0" fontId="13" fillId="4" borderId="10" xfId="53" applyFont="1" applyFill="1" applyBorder="1" applyAlignment="1">
      <alignment wrapText="1"/>
      <protection/>
    </xf>
    <xf numFmtId="0" fontId="31" fillId="4" borderId="0" xfId="57" applyFont="1" applyFill="1" applyAlignment="1">
      <alignment horizontal="right"/>
      <protection/>
    </xf>
    <xf numFmtId="0" fontId="32" fillId="4" borderId="0" xfId="57" applyFont="1" applyFill="1">
      <alignment/>
      <protection/>
    </xf>
    <xf numFmtId="4" fontId="14" fillId="44" borderId="18" xfId="57" applyNumberFormat="1" applyFont="1" applyFill="1" applyBorder="1" applyAlignment="1">
      <alignment horizontal="right" wrapText="1"/>
      <protection/>
    </xf>
    <xf numFmtId="172" fontId="25" fillId="44" borderId="18" xfId="57" applyNumberFormat="1" applyFont="1" applyFill="1" applyBorder="1" applyAlignment="1">
      <alignment horizontal="right" wrapText="1"/>
      <protection/>
    </xf>
    <xf numFmtId="175" fontId="25" fillId="44" borderId="18" xfId="57" applyNumberFormat="1" applyFont="1" applyFill="1" applyBorder="1" applyAlignment="1">
      <alignment horizontal="right"/>
      <protection/>
    </xf>
    <xf numFmtId="175" fontId="25" fillId="44" borderId="19" xfId="57" applyNumberFormat="1" applyFont="1" applyFill="1" applyBorder="1" applyAlignment="1">
      <alignment horizontal="right"/>
      <protection/>
    </xf>
    <xf numFmtId="172" fontId="25" fillId="46" borderId="18" xfId="57" applyNumberFormat="1" applyFont="1" applyFill="1" applyBorder="1" applyAlignment="1">
      <alignment horizontal="right" wrapText="1"/>
      <protection/>
    </xf>
    <xf numFmtId="172" fontId="25" fillId="46" borderId="19" xfId="57" applyNumberFormat="1" applyFont="1" applyFill="1" applyBorder="1" applyAlignment="1">
      <alignment horizontal="right" wrapText="1"/>
      <protection/>
    </xf>
    <xf numFmtId="0" fontId="2" fillId="44" borderId="0" xfId="57" applyFont="1" applyFill="1" applyAlignment="1">
      <alignment horizontal="right"/>
      <protection/>
    </xf>
    <xf numFmtId="49" fontId="13" fillId="0" borderId="13" xfId="53" applyNumberFormat="1" applyFont="1" applyFill="1" applyBorder="1" applyAlignment="1">
      <alignment horizontal="center" wrapText="1"/>
      <protection/>
    </xf>
    <xf numFmtId="0" fontId="49" fillId="0" borderId="0" xfId="57" applyFont="1" applyFill="1">
      <alignment/>
      <protection/>
    </xf>
    <xf numFmtId="4" fontId="13" fillId="44" borderId="18" xfId="57" applyNumberFormat="1" applyFont="1" applyFill="1" applyBorder="1" applyAlignment="1">
      <alignment horizontal="right" wrapText="1"/>
      <protection/>
    </xf>
    <xf numFmtId="49" fontId="13" fillId="34" borderId="14" xfId="53" applyNumberFormat="1" applyFont="1" applyFill="1" applyBorder="1" applyAlignment="1">
      <alignment horizontal="left" wrapText="1"/>
      <protection/>
    </xf>
    <xf numFmtId="172" fontId="13" fillId="34" borderId="10" xfId="53" applyNumberFormat="1" applyFont="1" applyFill="1" applyBorder="1" applyAlignment="1">
      <alignment wrapText="1"/>
      <protection/>
    </xf>
    <xf numFmtId="172" fontId="26" fillId="0" borderId="18" xfId="57" applyNumberFormat="1" applyFont="1" applyFill="1" applyBorder="1" applyAlignment="1">
      <alignment wrapText="1"/>
      <protection/>
    </xf>
    <xf numFmtId="172" fontId="26" fillId="0" borderId="19" xfId="57" applyNumberFormat="1" applyFont="1" applyFill="1" applyBorder="1" applyAlignment="1">
      <alignment wrapText="1"/>
      <protection/>
    </xf>
    <xf numFmtId="49" fontId="13" fillId="44" borderId="18" xfId="57" applyNumberFormat="1" applyFont="1" applyFill="1" applyBorder="1" applyAlignment="1">
      <alignment horizontal="center" wrapText="1"/>
      <protection/>
    </xf>
    <xf numFmtId="4" fontId="13" fillId="43" borderId="18" xfId="57" applyNumberFormat="1" applyFont="1" applyFill="1" applyBorder="1" applyAlignment="1">
      <alignment horizontal="right" wrapText="1"/>
      <protection/>
    </xf>
    <xf numFmtId="0" fontId="31" fillId="44" borderId="0" xfId="57" applyFont="1" applyFill="1" applyAlignment="1">
      <alignment horizontal="right"/>
      <protection/>
    </xf>
    <xf numFmtId="0" fontId="41" fillId="44" borderId="0" xfId="57" applyFont="1" applyFill="1">
      <alignment/>
      <protection/>
    </xf>
    <xf numFmtId="49" fontId="14" fillId="44" borderId="21" xfId="57" applyNumberFormat="1" applyFont="1" applyFill="1" applyBorder="1" applyAlignment="1">
      <alignment horizontal="center" wrapText="1"/>
      <protection/>
    </xf>
    <xf numFmtId="4" fontId="14" fillId="44" borderId="21" xfId="57" applyNumberFormat="1" applyFont="1" applyFill="1" applyBorder="1" applyAlignment="1">
      <alignment wrapText="1"/>
      <protection/>
    </xf>
    <xf numFmtId="0" fontId="5" fillId="44" borderId="0" xfId="57" applyFont="1" applyFill="1">
      <alignment/>
      <protection/>
    </xf>
    <xf numFmtId="172" fontId="13" fillId="37" borderId="18" xfId="57" applyNumberFormat="1" applyFont="1" applyFill="1" applyBorder="1" applyAlignment="1">
      <alignment horizontal="right" wrapText="1"/>
      <protection/>
    </xf>
    <xf numFmtId="172" fontId="13" fillId="37" borderId="19" xfId="57" applyNumberFormat="1" applyFont="1" applyFill="1" applyBorder="1" applyAlignment="1">
      <alignment horizontal="right" wrapText="1"/>
      <protection/>
    </xf>
    <xf numFmtId="172" fontId="13" fillId="37" borderId="10" xfId="57" applyNumberFormat="1" applyFont="1" applyFill="1" applyBorder="1" applyAlignment="1">
      <alignment horizontal="right" wrapText="1"/>
      <protection/>
    </xf>
    <xf numFmtId="4" fontId="13" fillId="37" borderId="0" xfId="57" applyNumberFormat="1" applyFont="1" applyFill="1" applyBorder="1" applyAlignment="1">
      <alignment horizontal="right" wrapText="1"/>
      <protection/>
    </xf>
    <xf numFmtId="49" fontId="44" fillId="4" borderId="14" xfId="53" applyNumberFormat="1" applyFont="1" applyFill="1" applyBorder="1" applyAlignment="1">
      <alignment horizontal="left" wrapText="1"/>
      <protection/>
    </xf>
    <xf numFmtId="49" fontId="44" fillId="4" borderId="14" xfId="53" applyNumberFormat="1" applyFont="1" applyFill="1" applyBorder="1" applyAlignment="1">
      <alignment horizontal="center" wrapText="1"/>
      <protection/>
    </xf>
    <xf numFmtId="4" fontId="13" fillId="4" borderId="21" xfId="57" applyNumberFormat="1" applyFont="1" applyFill="1" applyBorder="1" applyAlignment="1">
      <alignment wrapText="1"/>
      <protection/>
    </xf>
    <xf numFmtId="4" fontId="13" fillId="4" borderId="15" xfId="57" applyNumberFormat="1" applyFont="1" applyFill="1" applyBorder="1" applyAlignment="1">
      <alignment/>
      <protection/>
    </xf>
    <xf numFmtId="0" fontId="38" fillId="4" borderId="0" xfId="57" applyFont="1" applyFill="1" applyAlignment="1">
      <alignment horizontal="right"/>
      <protection/>
    </xf>
    <xf numFmtId="0" fontId="39" fillId="4" borderId="0" xfId="57" applyFont="1" applyFill="1">
      <alignment/>
      <protection/>
    </xf>
    <xf numFmtId="49" fontId="45" fillId="34" borderId="14" xfId="53" applyNumberFormat="1" applyFont="1" applyFill="1" applyBorder="1" applyAlignment="1">
      <alignment wrapText="1"/>
      <protection/>
    </xf>
    <xf numFmtId="49" fontId="13" fillId="34" borderId="14" xfId="53" applyNumberFormat="1" applyFont="1" applyFill="1" applyBorder="1" applyAlignment="1">
      <alignment horizontal="center" wrapText="1"/>
      <protection/>
    </xf>
    <xf numFmtId="0" fontId="6" fillId="0" borderId="0" xfId="57" applyFont="1" applyAlignment="1">
      <alignment horizontal="right"/>
      <protection/>
    </xf>
    <xf numFmtId="0" fontId="26" fillId="0" borderId="0" xfId="57" applyFont="1">
      <alignment/>
      <protection/>
    </xf>
    <xf numFmtId="49" fontId="13" fillId="0" borderId="12" xfId="53" applyNumberFormat="1" applyFont="1" applyFill="1" applyBorder="1" applyAlignment="1">
      <alignment wrapText="1"/>
      <protection/>
    </xf>
    <xf numFmtId="49" fontId="13" fillId="0" borderId="12" xfId="53" applyNumberFormat="1" applyFont="1" applyFill="1" applyBorder="1" applyAlignment="1">
      <alignment horizontal="center" wrapText="1"/>
      <protection/>
    </xf>
    <xf numFmtId="49" fontId="13" fillId="34" borderId="15" xfId="53" applyNumberFormat="1" applyFont="1" applyFill="1" applyBorder="1" applyAlignment="1">
      <alignment wrapText="1"/>
      <protection/>
    </xf>
    <xf numFmtId="4" fontId="13" fillId="0" borderId="18" xfId="57" applyNumberFormat="1" applyFont="1" applyFill="1" applyBorder="1" applyAlignment="1">
      <alignment wrapText="1"/>
      <protection/>
    </xf>
    <xf numFmtId="175" fontId="26" fillId="0" borderId="18" xfId="57" applyNumberFormat="1" applyFont="1" applyBorder="1" applyAlignment="1">
      <alignment/>
      <protection/>
    </xf>
    <xf numFmtId="175" fontId="26" fillId="0" borderId="19" xfId="57" applyNumberFormat="1" applyFont="1" applyBorder="1" applyAlignment="1">
      <alignment/>
      <protection/>
    </xf>
    <xf numFmtId="49" fontId="13" fillId="34" borderId="17" xfId="53" applyNumberFormat="1" applyFont="1" applyFill="1" applyBorder="1" applyAlignment="1">
      <alignment wrapText="1"/>
      <protection/>
    </xf>
    <xf numFmtId="172" fontId="25" fillId="44" borderId="21" xfId="57" applyNumberFormat="1" applyFont="1" applyFill="1" applyBorder="1" applyAlignment="1">
      <alignment wrapText="1"/>
      <protection/>
    </xf>
    <xf numFmtId="172" fontId="25" fillId="44" borderId="19" xfId="57" applyNumberFormat="1" applyFont="1" applyFill="1" applyBorder="1" applyAlignment="1">
      <alignment wrapText="1"/>
      <protection/>
    </xf>
    <xf numFmtId="172" fontId="25" fillId="44" borderId="18" xfId="57" applyNumberFormat="1" applyFont="1" applyFill="1" applyBorder="1" applyAlignment="1">
      <alignment wrapText="1"/>
      <protection/>
    </xf>
    <xf numFmtId="0" fontId="40" fillId="44" borderId="0" xfId="57" applyFont="1" applyFill="1" applyAlignment="1">
      <alignment horizontal="right"/>
      <protection/>
    </xf>
    <xf numFmtId="175" fontId="25" fillId="44" borderId="18" xfId="57" applyNumberFormat="1" applyFont="1" applyFill="1" applyBorder="1" applyAlignment="1">
      <alignment/>
      <protection/>
    </xf>
    <xf numFmtId="175" fontId="25" fillId="44" borderId="19" xfId="57" applyNumberFormat="1" applyFont="1" applyFill="1" applyBorder="1" applyAlignment="1">
      <alignment/>
      <protection/>
    </xf>
    <xf numFmtId="49" fontId="13" fillId="34" borderId="14" xfId="53" applyNumberFormat="1" applyFont="1" applyFill="1" applyBorder="1" applyAlignment="1">
      <alignment wrapText="1"/>
      <protection/>
    </xf>
    <xf numFmtId="175" fontId="34" fillId="44" borderId="18" xfId="57" applyNumberFormat="1" applyFont="1" applyFill="1" applyBorder="1" applyAlignment="1">
      <alignment/>
      <protection/>
    </xf>
    <xf numFmtId="175" fontId="34" fillId="44" borderId="19" xfId="57" applyNumberFormat="1" applyFont="1" applyFill="1" applyBorder="1" applyAlignment="1">
      <alignment/>
      <protection/>
    </xf>
    <xf numFmtId="49" fontId="44" fillId="31" borderId="12" xfId="53" applyNumberFormat="1" applyFont="1" applyFill="1" applyBorder="1" applyAlignment="1">
      <alignment horizontal="left" wrapText="1"/>
      <protection/>
    </xf>
    <xf numFmtId="49" fontId="44" fillId="31" borderId="12" xfId="53" applyNumberFormat="1" applyFont="1" applyFill="1" applyBorder="1" applyAlignment="1">
      <alignment horizontal="center" wrapText="1"/>
      <protection/>
    </xf>
    <xf numFmtId="4" fontId="14" fillId="31" borderId="10" xfId="57" applyNumberFormat="1" applyFont="1" applyFill="1" applyBorder="1" applyAlignment="1">
      <alignment horizontal="right"/>
      <protection/>
    </xf>
    <xf numFmtId="2" fontId="14" fillId="31" borderId="10" xfId="57" applyNumberFormat="1" applyFont="1" applyFill="1" applyBorder="1" applyAlignment="1">
      <alignment horizontal="right"/>
      <protection/>
    </xf>
    <xf numFmtId="0" fontId="41" fillId="31" borderId="0" xfId="57" applyFont="1" applyFill="1">
      <alignment/>
      <protection/>
    </xf>
    <xf numFmtId="4" fontId="13" fillId="4" borderId="18" xfId="57" applyNumberFormat="1" applyFont="1" applyFill="1" applyBorder="1" applyAlignment="1">
      <alignment wrapText="1"/>
      <protection/>
    </xf>
    <xf numFmtId="0" fontId="37" fillId="4" borderId="0" xfId="57" applyFont="1" applyFill="1">
      <alignment/>
      <protection/>
    </xf>
    <xf numFmtId="173" fontId="13" fillId="34" borderId="12" xfId="53" applyNumberFormat="1" applyFont="1" applyFill="1" applyBorder="1" applyAlignment="1">
      <alignment horizontal="left" vertical="center" wrapText="1"/>
      <protection/>
    </xf>
    <xf numFmtId="172" fontId="25" fillId="44" borderId="22" xfId="57" applyNumberFormat="1" applyFont="1" applyFill="1" applyBorder="1" applyAlignment="1">
      <alignment wrapText="1"/>
      <protection/>
    </xf>
    <xf numFmtId="49" fontId="13" fillId="31" borderId="18" xfId="57" applyNumberFormat="1" applyFont="1" applyFill="1" applyBorder="1" applyAlignment="1">
      <alignment horizontal="center" wrapText="1"/>
      <protection/>
    </xf>
    <xf numFmtId="4" fontId="13" fillId="31" borderId="18" xfId="57" applyNumberFormat="1" applyFont="1" applyFill="1" applyBorder="1" applyAlignment="1">
      <alignment wrapText="1"/>
      <protection/>
    </xf>
    <xf numFmtId="4" fontId="13" fillId="31" borderId="15" xfId="57" applyNumberFormat="1" applyFont="1" applyFill="1" applyBorder="1" applyAlignment="1">
      <alignment/>
      <protection/>
    </xf>
    <xf numFmtId="0" fontId="42" fillId="31" borderId="0" xfId="57" applyFont="1" applyFill="1" applyAlignment="1">
      <alignment horizontal="right"/>
      <protection/>
    </xf>
    <xf numFmtId="175" fontId="25" fillId="44" borderId="21" xfId="57" applyNumberFormat="1" applyFont="1" applyFill="1" applyBorder="1" applyAlignment="1">
      <alignment/>
      <protection/>
    </xf>
    <xf numFmtId="175" fontId="25" fillId="44" borderId="22" xfId="57" applyNumberFormat="1" applyFont="1" applyFill="1" applyBorder="1" applyAlignment="1">
      <alignment/>
      <protection/>
    </xf>
    <xf numFmtId="0" fontId="2" fillId="31" borderId="0" xfId="57" applyFont="1" applyFill="1" applyAlignment="1">
      <alignment horizontal="right"/>
      <protection/>
    </xf>
    <xf numFmtId="0" fontId="5" fillId="31" borderId="0" xfId="57" applyFont="1" applyFill="1">
      <alignment/>
      <protection/>
    </xf>
    <xf numFmtId="0" fontId="90" fillId="4" borderId="12" xfId="61" applyFont="1" applyFill="1" applyBorder="1">
      <alignment/>
      <protection/>
    </xf>
    <xf numFmtId="49" fontId="13" fillId="4" borderId="17" xfId="53" applyNumberFormat="1" applyFont="1" applyFill="1" applyBorder="1" applyAlignment="1">
      <alignment horizontal="center" wrapText="1"/>
      <protection/>
    </xf>
    <xf numFmtId="0" fontId="90" fillId="34" borderId="12" xfId="61" applyFont="1" applyFill="1" applyBorder="1" applyAlignment="1">
      <alignment wrapText="1"/>
      <protection/>
    </xf>
    <xf numFmtId="175" fontId="26" fillId="0" borderId="21" xfId="57" applyNumberFormat="1" applyFont="1" applyBorder="1" applyAlignment="1">
      <alignment/>
      <protection/>
    </xf>
    <xf numFmtId="175" fontId="26" fillId="0" borderId="22" xfId="57" applyNumberFormat="1" applyFont="1" applyBorder="1" applyAlignment="1">
      <alignment/>
      <protection/>
    </xf>
    <xf numFmtId="4" fontId="13" fillId="31" borderId="21" xfId="57" applyNumberFormat="1" applyFont="1" applyFill="1" applyBorder="1" applyAlignment="1">
      <alignment wrapText="1"/>
      <protection/>
    </xf>
    <xf numFmtId="0" fontId="36" fillId="31" borderId="0" xfId="57" applyFont="1" applyFill="1" applyAlignment="1">
      <alignment horizontal="right"/>
      <protection/>
    </xf>
    <xf numFmtId="0" fontId="37" fillId="31" borderId="0" xfId="57" applyFont="1" applyFill="1">
      <alignment/>
      <protection/>
    </xf>
    <xf numFmtId="49" fontId="44" fillId="31" borderId="17" xfId="53" applyNumberFormat="1" applyFont="1" applyFill="1" applyBorder="1" applyAlignment="1">
      <alignment horizontal="center" wrapText="1"/>
      <protection/>
    </xf>
    <xf numFmtId="49" fontId="14" fillId="31" borderId="21" xfId="57" applyNumberFormat="1" applyFont="1" applyFill="1" applyBorder="1" applyAlignment="1">
      <alignment horizontal="center" wrapText="1"/>
      <protection/>
    </xf>
    <xf numFmtId="0" fontId="2" fillId="3" borderId="0" xfId="57" applyFont="1" applyFill="1" applyAlignment="1">
      <alignment horizontal="right"/>
      <protection/>
    </xf>
    <xf numFmtId="2" fontId="14" fillId="3" borderId="10" xfId="57" applyNumberFormat="1" applyFont="1" applyFill="1" applyBorder="1" applyAlignment="1">
      <alignment horizontal="right"/>
      <protection/>
    </xf>
    <xf numFmtId="0" fontId="5" fillId="3" borderId="0" xfId="57" applyFont="1" applyFill="1">
      <alignment/>
      <protection/>
    </xf>
    <xf numFmtId="4" fontId="26" fillId="0" borderId="21" xfId="57" applyNumberFormat="1" applyFont="1" applyBorder="1" applyAlignment="1">
      <alignment/>
      <protection/>
    </xf>
    <xf numFmtId="4" fontId="26" fillId="0" borderId="22" xfId="57" applyNumberFormat="1" applyFont="1" applyBorder="1" applyAlignment="1">
      <alignment/>
      <protection/>
    </xf>
    <xf numFmtId="0" fontId="2" fillId="44" borderId="0" xfId="57" applyFont="1" applyFill="1" applyAlignment="1">
      <alignment/>
      <protection/>
    </xf>
    <xf numFmtId="175" fontId="26" fillId="44" borderId="21" xfId="57" applyNumberFormat="1" applyFont="1" applyFill="1" applyBorder="1" applyAlignment="1">
      <alignment/>
      <protection/>
    </xf>
    <xf numFmtId="175" fontId="26" fillId="44" borderId="22" xfId="57" applyNumberFormat="1" applyFont="1" applyFill="1" applyBorder="1" applyAlignment="1">
      <alignment/>
      <protection/>
    </xf>
    <xf numFmtId="0" fontId="36" fillId="44" borderId="0" xfId="57" applyFont="1" applyFill="1" applyAlignment="1">
      <alignment/>
      <protection/>
    </xf>
    <xf numFmtId="4" fontId="13" fillId="0" borderId="10" xfId="57" applyNumberFormat="1" applyFont="1" applyFill="1" applyBorder="1" applyAlignment="1">
      <alignment/>
      <protection/>
    </xf>
    <xf numFmtId="0" fontId="36" fillId="0" borderId="0" xfId="57" applyFont="1" applyFill="1" applyAlignment="1">
      <alignment/>
      <protection/>
    </xf>
    <xf numFmtId="2" fontId="13" fillId="0" borderId="10" xfId="57" applyNumberFormat="1" applyFont="1" applyFill="1" applyBorder="1" applyAlignment="1">
      <alignment/>
      <protection/>
    </xf>
    <xf numFmtId="0" fontId="37" fillId="0" borderId="0" xfId="57" applyFont="1" applyFill="1">
      <alignment/>
      <protection/>
    </xf>
    <xf numFmtId="4" fontId="13" fillId="0" borderId="15" xfId="57" applyNumberFormat="1" applyFont="1" applyFill="1" applyBorder="1" applyAlignment="1">
      <alignment horizontal="right"/>
      <protection/>
    </xf>
    <xf numFmtId="0" fontId="42" fillId="0" borderId="0" xfId="57" applyFont="1" applyFill="1" applyAlignment="1">
      <alignment horizontal="right"/>
      <protection/>
    </xf>
    <xf numFmtId="4" fontId="14" fillId="0" borderId="10" xfId="57" applyNumberFormat="1" applyFont="1" applyFill="1" applyBorder="1" applyAlignment="1">
      <alignment/>
      <protection/>
    </xf>
    <xf numFmtId="2" fontId="14" fillId="0" borderId="10" xfId="57" applyNumberFormat="1" applyFont="1" applyFill="1" applyBorder="1" applyAlignment="1">
      <alignment/>
      <protection/>
    </xf>
    <xf numFmtId="0" fontId="2" fillId="0" borderId="0" xfId="57" applyFont="1" applyFill="1" applyAlignment="1">
      <alignment horizontal="right"/>
      <protection/>
    </xf>
    <xf numFmtId="4" fontId="14" fillId="0" borderId="15" xfId="57" applyNumberFormat="1" applyFont="1" applyFill="1" applyBorder="1" applyAlignment="1">
      <alignment horizontal="right"/>
      <protection/>
    </xf>
    <xf numFmtId="0" fontId="36" fillId="0" borderId="0" xfId="57" applyFont="1" applyFill="1" applyAlignment="1">
      <alignment horizontal="right"/>
      <protection/>
    </xf>
    <xf numFmtId="172" fontId="25" fillId="44" borderId="22" xfId="57" applyNumberFormat="1" applyFont="1" applyFill="1" applyBorder="1" applyAlignment="1">
      <alignment horizontal="right" wrapText="1"/>
      <protection/>
    </xf>
    <xf numFmtId="49" fontId="13" fillId="36" borderId="10" xfId="57" applyNumberFormat="1" applyFont="1" applyFill="1" applyBorder="1" applyAlignment="1">
      <alignment horizontal="center" wrapText="1"/>
      <protection/>
    </xf>
    <xf numFmtId="175" fontId="26" fillId="0" borderId="25" xfId="57" applyNumberFormat="1" applyFont="1" applyBorder="1" applyAlignment="1">
      <alignment horizontal="right"/>
      <protection/>
    </xf>
    <xf numFmtId="175" fontId="25" fillId="44" borderId="25" xfId="57" applyNumberFormat="1" applyFont="1" applyFill="1" applyBorder="1" applyAlignment="1">
      <alignment horizontal="right"/>
      <protection/>
    </xf>
    <xf numFmtId="175" fontId="25" fillId="44" borderId="21" xfId="57" applyNumberFormat="1" applyFont="1" applyFill="1" applyBorder="1" applyAlignment="1">
      <alignment horizontal="right"/>
      <protection/>
    </xf>
    <xf numFmtId="175" fontId="25" fillId="44" borderId="22" xfId="57" applyNumberFormat="1" applyFont="1" applyFill="1" applyBorder="1" applyAlignment="1">
      <alignment horizontal="right"/>
      <protection/>
    </xf>
    <xf numFmtId="175" fontId="26" fillId="0" borderId="19" xfId="57" applyNumberFormat="1" applyFont="1" applyBorder="1" applyAlignment="1">
      <alignment horizontal="right"/>
      <protection/>
    </xf>
    <xf numFmtId="4" fontId="13" fillId="0" borderId="23" xfId="57" applyNumberFormat="1" applyFont="1" applyFill="1" applyBorder="1" applyAlignment="1">
      <alignment horizontal="right" wrapText="1"/>
      <protection/>
    </xf>
    <xf numFmtId="4" fontId="14" fillId="0" borderId="23" xfId="57" applyNumberFormat="1" applyFont="1" applyFill="1" applyBorder="1" applyAlignment="1">
      <alignment horizontal="right" wrapText="1"/>
      <protection/>
    </xf>
    <xf numFmtId="4" fontId="14" fillId="44" borderId="23" xfId="57" applyNumberFormat="1" applyFont="1" applyFill="1" applyBorder="1" applyAlignment="1">
      <alignment horizontal="right" wrapText="1"/>
      <protection/>
    </xf>
    <xf numFmtId="49" fontId="44" fillId="31" borderId="12" xfId="53" applyNumberFormat="1" applyFont="1" applyFill="1" applyBorder="1" applyAlignment="1">
      <alignment wrapText="1"/>
      <protection/>
    </xf>
    <xf numFmtId="4" fontId="13" fillId="0" borderId="13" xfId="57" applyNumberFormat="1" applyFont="1" applyFill="1" applyBorder="1" applyAlignment="1">
      <alignment horizontal="right"/>
      <protection/>
    </xf>
    <xf numFmtId="172" fontId="13" fillId="34" borderId="10" xfId="53" applyNumberFormat="1" applyFont="1" applyFill="1" applyBorder="1" applyAlignment="1">
      <alignment horizontal="right" wrapText="1"/>
      <protection/>
    </xf>
    <xf numFmtId="175" fontId="26" fillId="0" borderId="10" xfId="57" applyNumberFormat="1" applyFont="1" applyFill="1" applyBorder="1" applyAlignment="1">
      <alignment horizontal="right"/>
      <protection/>
    </xf>
    <xf numFmtId="4" fontId="14" fillId="0" borderId="16" xfId="57" applyNumberFormat="1" applyFont="1" applyFill="1" applyBorder="1" applyAlignment="1">
      <alignment horizontal="right"/>
      <protection/>
    </xf>
    <xf numFmtId="0" fontId="2" fillId="44" borderId="10" xfId="57" applyFont="1" applyFill="1" applyBorder="1" applyAlignment="1">
      <alignment horizontal="right"/>
      <protection/>
    </xf>
    <xf numFmtId="49" fontId="13" fillId="31" borderId="10" xfId="53" applyNumberFormat="1" applyFont="1" applyFill="1" applyBorder="1" applyAlignment="1">
      <alignment horizontal="center" wrapText="1"/>
      <protection/>
    </xf>
    <xf numFmtId="172" fontId="13" fillId="31" borderId="10" xfId="53" applyNumberFormat="1" applyFont="1" applyFill="1" applyBorder="1" applyAlignment="1">
      <alignment horizontal="right" wrapText="1"/>
      <protection/>
    </xf>
    <xf numFmtId="4" fontId="13" fillId="31" borderId="11" xfId="57" applyNumberFormat="1" applyFont="1" applyFill="1" applyBorder="1" applyAlignment="1">
      <alignment horizontal="right"/>
      <protection/>
    </xf>
    <xf numFmtId="175" fontId="26" fillId="0" borderId="21" xfId="57" applyNumberFormat="1" applyFont="1" applyFill="1" applyBorder="1" applyAlignment="1">
      <alignment horizontal="right"/>
      <protection/>
    </xf>
    <xf numFmtId="175" fontId="26" fillId="0" borderId="22" xfId="57" applyNumberFormat="1" applyFont="1" applyFill="1" applyBorder="1" applyAlignment="1">
      <alignment horizontal="right"/>
      <protection/>
    </xf>
    <xf numFmtId="0" fontId="36" fillId="31" borderId="10" xfId="57" applyFont="1" applyFill="1" applyBorder="1" applyAlignment="1">
      <alignment horizontal="right"/>
      <protection/>
    </xf>
    <xf numFmtId="49" fontId="13" fillId="4" borderId="12" xfId="53" applyNumberFormat="1" applyFont="1" applyFill="1" applyBorder="1" applyAlignment="1">
      <alignment horizontal="left" vertical="top" wrapText="1"/>
      <protection/>
    </xf>
    <xf numFmtId="175" fontId="26" fillId="4" borderId="21" xfId="57" applyNumberFormat="1" applyFont="1" applyFill="1" applyBorder="1" applyAlignment="1">
      <alignment horizontal="right"/>
      <protection/>
    </xf>
    <xf numFmtId="175" fontId="26" fillId="4" borderId="22" xfId="57" applyNumberFormat="1" applyFont="1" applyFill="1" applyBorder="1" applyAlignment="1">
      <alignment horizontal="right"/>
      <protection/>
    </xf>
    <xf numFmtId="0" fontId="36" fillId="0" borderId="10" xfId="57" applyFont="1" applyFill="1" applyBorder="1" applyAlignment="1">
      <alignment horizontal="right"/>
      <protection/>
    </xf>
    <xf numFmtId="4" fontId="13" fillId="3" borderId="15" xfId="57" applyNumberFormat="1" applyFont="1" applyFill="1" applyBorder="1" applyAlignment="1">
      <alignment horizontal="right"/>
      <protection/>
    </xf>
    <xf numFmtId="0" fontId="36" fillId="3" borderId="10" xfId="57" applyFont="1" applyFill="1" applyBorder="1" applyAlignment="1">
      <alignment horizontal="right"/>
      <protection/>
    </xf>
    <xf numFmtId="0" fontId="37" fillId="3" borderId="0" xfId="57" applyFont="1" applyFill="1">
      <alignment/>
      <protection/>
    </xf>
    <xf numFmtId="4" fontId="13" fillId="31" borderId="18" xfId="57" applyNumberFormat="1" applyFont="1" applyFill="1" applyBorder="1" applyAlignment="1">
      <alignment horizontal="right" wrapText="1"/>
      <protection/>
    </xf>
    <xf numFmtId="49" fontId="13" fillId="3" borderId="21" xfId="57" applyNumberFormat="1" applyFont="1" applyFill="1" applyBorder="1" applyAlignment="1">
      <alignment horizontal="center" wrapText="1"/>
      <protection/>
    </xf>
    <xf numFmtId="4" fontId="13" fillId="3" borderId="21" xfId="57" applyNumberFormat="1" applyFont="1" applyFill="1" applyBorder="1" applyAlignment="1">
      <alignment horizontal="right" wrapText="1"/>
      <protection/>
    </xf>
    <xf numFmtId="0" fontId="43" fillId="0" borderId="10" xfId="61" applyFont="1" applyFill="1" applyBorder="1" applyAlignment="1">
      <alignment horizontal="justify"/>
      <protection/>
    </xf>
    <xf numFmtId="49" fontId="44" fillId="31" borderId="10" xfId="53" applyNumberFormat="1" applyFont="1" applyFill="1" applyBorder="1" applyAlignment="1">
      <alignment wrapText="1"/>
      <protection/>
    </xf>
    <xf numFmtId="49" fontId="13" fillId="47" borderId="21" xfId="57" applyNumberFormat="1" applyFont="1" applyFill="1" applyBorder="1" applyAlignment="1">
      <alignment horizontal="center" wrapText="1"/>
      <protection/>
    </xf>
    <xf numFmtId="4" fontId="13" fillId="47" borderId="21" xfId="57" applyNumberFormat="1" applyFont="1" applyFill="1" applyBorder="1" applyAlignment="1">
      <alignment horizontal="right" wrapText="1"/>
      <protection/>
    </xf>
    <xf numFmtId="49" fontId="44" fillId="4" borderId="13" xfId="53" applyNumberFormat="1" applyFont="1" applyFill="1" applyBorder="1" applyAlignment="1">
      <alignment horizontal="center" wrapText="1"/>
      <protection/>
    </xf>
    <xf numFmtId="0" fontId="90" fillId="34" borderId="10" xfId="64" applyFont="1" applyFill="1" applyBorder="1" applyAlignment="1">
      <alignment wrapText="1"/>
      <protection/>
    </xf>
    <xf numFmtId="49" fontId="13" fillId="4" borderId="10" xfId="53" applyNumberFormat="1" applyFont="1" applyFill="1" applyBorder="1" applyAlignment="1">
      <alignment wrapText="1"/>
      <protection/>
    </xf>
    <xf numFmtId="49" fontId="48" fillId="3" borderId="13" xfId="53" applyNumberFormat="1" applyFont="1" applyFill="1" applyBorder="1" applyAlignment="1">
      <alignment horizontal="center" wrapText="1"/>
      <protection/>
    </xf>
    <xf numFmtId="0" fontId="44" fillId="3" borderId="10" xfId="53" applyFont="1" applyFill="1" applyBorder="1" applyAlignment="1">
      <alignment horizontal="left" wrapText="1"/>
      <protection/>
    </xf>
    <xf numFmtId="49" fontId="44" fillId="3" borderId="13" xfId="53" applyNumberFormat="1" applyFont="1" applyFill="1" applyBorder="1" applyAlignment="1">
      <alignment horizontal="center" wrapText="1"/>
      <protection/>
    </xf>
    <xf numFmtId="49" fontId="13" fillId="4" borderId="10" xfId="53" applyNumberFormat="1" applyFont="1" applyFill="1" applyBorder="1" applyAlignment="1">
      <alignment horizontal="left" wrapText="1"/>
      <protection/>
    </xf>
    <xf numFmtId="175" fontId="30" fillId="0" borderId="21" xfId="57" applyNumberFormat="1" applyFont="1" applyFill="1" applyBorder="1" applyAlignment="1">
      <alignment horizontal="right"/>
      <protection/>
    </xf>
    <xf numFmtId="175" fontId="30" fillId="0" borderId="22" xfId="57" applyNumberFormat="1" applyFont="1" applyFill="1" applyBorder="1" applyAlignment="1">
      <alignment horizontal="right"/>
      <protection/>
    </xf>
    <xf numFmtId="0" fontId="14" fillId="0" borderId="0" xfId="57" applyFont="1" applyFill="1" applyAlignment="1">
      <alignment horizontal="right"/>
      <protection/>
    </xf>
    <xf numFmtId="4" fontId="13" fillId="0" borderId="26" xfId="57" applyNumberFormat="1" applyFont="1" applyFill="1" applyBorder="1" applyAlignment="1">
      <alignment horizontal="right"/>
      <protection/>
    </xf>
    <xf numFmtId="4" fontId="13" fillId="0" borderId="11" xfId="57" applyNumberFormat="1" applyFont="1" applyFill="1" applyBorder="1" applyAlignment="1">
      <alignment horizontal="right"/>
      <protection/>
    </xf>
    <xf numFmtId="2" fontId="13" fillId="0" borderId="11" xfId="57" applyNumberFormat="1" applyFont="1" applyFill="1" applyBorder="1" applyAlignment="1">
      <alignment horizontal="right"/>
      <protection/>
    </xf>
    <xf numFmtId="175" fontId="25" fillId="44" borderId="10" xfId="57" applyNumberFormat="1" applyFont="1" applyFill="1" applyBorder="1" applyAlignment="1">
      <alignment horizontal="right"/>
      <protection/>
    </xf>
    <xf numFmtId="4" fontId="13" fillId="31" borderId="27" xfId="57" applyNumberFormat="1" applyFont="1" applyFill="1" applyBorder="1" applyAlignment="1">
      <alignment horizontal="right" wrapText="1"/>
      <protection/>
    </xf>
    <xf numFmtId="4" fontId="13" fillId="0" borderId="16" xfId="57" applyNumberFormat="1" applyFont="1" applyFill="1" applyBorder="1" applyAlignment="1">
      <alignment horizontal="right"/>
      <protection/>
    </xf>
    <xf numFmtId="49" fontId="44" fillId="3" borderId="14" xfId="53" applyNumberFormat="1" applyFont="1" applyFill="1" applyBorder="1" applyAlignment="1">
      <alignment wrapText="1"/>
      <protection/>
    </xf>
    <xf numFmtId="49" fontId="44" fillId="3" borderId="12" xfId="53" applyNumberFormat="1" applyFont="1" applyFill="1" applyBorder="1" applyAlignment="1">
      <alignment horizontal="center" wrapText="1"/>
      <protection/>
    </xf>
    <xf numFmtId="49" fontId="44" fillId="3" borderId="17" xfId="53" applyNumberFormat="1" applyFont="1" applyFill="1" applyBorder="1" applyAlignment="1">
      <alignment horizontal="center" wrapText="1"/>
      <protection/>
    </xf>
    <xf numFmtId="0" fontId="90" fillId="34" borderId="10" xfId="61" applyFont="1" applyFill="1" applyBorder="1" applyAlignment="1">
      <alignment wrapText="1"/>
      <protection/>
    </xf>
    <xf numFmtId="0" fontId="90" fillId="4" borderId="10" xfId="61" applyFont="1" applyFill="1" applyBorder="1" applyAlignment="1">
      <alignment wrapText="1"/>
      <protection/>
    </xf>
    <xf numFmtId="172" fontId="25" fillId="46" borderId="21" xfId="57" applyNumberFormat="1" applyFont="1" applyFill="1" applyBorder="1" applyAlignment="1">
      <alignment horizontal="right" wrapText="1"/>
      <protection/>
    </xf>
    <xf numFmtId="172" fontId="25" fillId="46" borderId="22" xfId="57" applyNumberFormat="1" applyFont="1" applyFill="1" applyBorder="1" applyAlignment="1">
      <alignment horizontal="right" wrapText="1"/>
      <protection/>
    </xf>
    <xf numFmtId="49" fontId="14" fillId="0" borderId="13" xfId="53" applyNumberFormat="1" applyFont="1" applyFill="1" applyBorder="1" applyAlignment="1">
      <alignment horizontal="left" wrapText="1"/>
      <protection/>
    </xf>
    <xf numFmtId="0" fontId="89" fillId="0" borderId="0" xfId="61" applyFont="1" applyFill="1" applyAlignment="1">
      <alignment wrapText="1"/>
      <protection/>
    </xf>
    <xf numFmtId="49" fontId="13" fillId="0" borderId="12" xfId="53" applyNumberFormat="1" applyFont="1" applyFill="1" applyBorder="1" applyAlignment="1">
      <alignment horizontal="left" wrapText="1"/>
      <protection/>
    </xf>
    <xf numFmtId="4" fontId="14" fillId="0" borderId="15" xfId="57" applyNumberFormat="1" applyFont="1" applyFill="1" applyBorder="1" applyAlignment="1">
      <alignment/>
      <protection/>
    </xf>
    <xf numFmtId="49" fontId="14" fillId="0" borderId="14" xfId="53" applyNumberFormat="1" applyFont="1" applyFill="1" applyBorder="1" applyAlignment="1">
      <alignment horizontal="left" wrapText="1"/>
      <protection/>
    </xf>
    <xf numFmtId="49" fontId="14" fillId="0" borderId="17" xfId="53" applyNumberFormat="1" applyFont="1" applyFill="1" applyBorder="1" applyAlignment="1">
      <alignment horizontal="center" wrapText="1"/>
      <protection/>
    </xf>
    <xf numFmtId="49" fontId="14" fillId="0" borderId="14" xfId="53" applyNumberFormat="1" applyFont="1" applyFill="1" applyBorder="1" applyAlignment="1">
      <alignment horizontal="center" wrapText="1"/>
      <protection/>
    </xf>
    <xf numFmtId="49" fontId="14" fillId="0" borderId="28" xfId="53" applyNumberFormat="1" applyFont="1" applyFill="1" applyBorder="1" applyAlignment="1">
      <alignment horizontal="center" wrapText="1"/>
      <protection/>
    </xf>
    <xf numFmtId="49" fontId="14" fillId="0" borderId="17" xfId="53" applyNumberFormat="1" applyFont="1" applyFill="1" applyBorder="1" applyAlignment="1">
      <alignment wrapText="1"/>
      <protection/>
    </xf>
    <xf numFmtId="175" fontId="14" fillId="0" borderId="10" xfId="57" applyNumberFormat="1" applyFont="1" applyFill="1" applyBorder="1" applyAlignment="1">
      <alignment/>
      <protection/>
    </xf>
    <xf numFmtId="49" fontId="13" fillId="0" borderId="17" xfId="53" applyNumberFormat="1" applyFont="1" applyFill="1" applyBorder="1" applyAlignment="1">
      <alignment horizontal="center" wrapText="1"/>
      <protection/>
    </xf>
    <xf numFmtId="4" fontId="13" fillId="0" borderId="15" xfId="57" applyNumberFormat="1" applyFont="1" applyFill="1" applyBorder="1" applyAlignment="1">
      <alignment/>
      <protection/>
    </xf>
    <xf numFmtId="172" fontId="14" fillId="0" borderId="13" xfId="53" applyNumberFormat="1" applyFont="1" applyFill="1" applyBorder="1" applyAlignment="1">
      <alignment horizontal="right" wrapText="1"/>
      <protection/>
    </xf>
    <xf numFmtId="49" fontId="47" fillId="0" borderId="13" xfId="53" applyNumberFormat="1" applyFont="1" applyFill="1" applyBorder="1" applyAlignment="1">
      <alignment horizontal="center" wrapText="1"/>
      <protection/>
    </xf>
    <xf numFmtId="49" fontId="13" fillId="34" borderId="21" xfId="57" applyNumberFormat="1" applyFont="1" applyFill="1" applyBorder="1" applyAlignment="1">
      <alignment wrapText="1"/>
      <protection/>
    </xf>
    <xf numFmtId="4" fontId="13" fillId="34" borderId="13" xfId="57" applyNumberFormat="1" applyFont="1" applyFill="1" applyBorder="1" applyAlignment="1">
      <alignment horizontal="right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49" fontId="14" fillId="0" borderId="10" xfId="57" applyNumberFormat="1" applyFont="1" applyBorder="1" applyAlignment="1">
      <alignment horizontal="center" wrapText="1"/>
      <protection/>
    </xf>
    <xf numFmtId="49" fontId="13" fillId="48" borderId="10" xfId="57" applyNumberFormat="1" applyFont="1" applyFill="1" applyBorder="1" applyAlignment="1">
      <alignment horizontal="center" wrapText="1"/>
      <protection/>
    </xf>
    <xf numFmtId="49" fontId="13" fillId="48" borderId="10" xfId="57" applyNumberFormat="1" applyFont="1" applyFill="1" applyBorder="1" applyAlignment="1">
      <alignment horizontal="left" wrapText="1"/>
      <protection/>
    </xf>
    <xf numFmtId="4" fontId="13" fillId="48" borderId="10" xfId="57" applyNumberFormat="1" applyFont="1" applyFill="1" applyBorder="1" applyAlignment="1">
      <alignment horizontal="right" wrapText="1"/>
      <protection/>
    </xf>
    <xf numFmtId="49" fontId="14" fillId="39" borderId="10" xfId="57" applyNumberFormat="1" applyFont="1" applyFill="1" applyBorder="1" applyAlignment="1">
      <alignment horizontal="center" wrapText="1"/>
      <protection/>
    </xf>
    <xf numFmtId="49" fontId="14" fillId="39" borderId="10" xfId="57" applyNumberFormat="1" applyFont="1" applyFill="1" applyBorder="1" applyAlignment="1">
      <alignment horizontal="left" wrapText="1"/>
      <protection/>
    </xf>
    <xf numFmtId="49" fontId="14" fillId="39" borderId="10" xfId="57" applyNumberFormat="1" applyFont="1" applyFill="1" applyBorder="1" applyAlignment="1">
      <alignment wrapText="1"/>
      <protection/>
    </xf>
    <xf numFmtId="0" fontId="14" fillId="39" borderId="10" xfId="57" applyFont="1" applyFill="1" applyBorder="1" applyAlignment="1">
      <alignment wrapText="1"/>
      <protection/>
    </xf>
    <xf numFmtId="49" fontId="14" fillId="48" borderId="10" xfId="57" applyNumberFormat="1" applyFont="1" applyFill="1" applyBorder="1" applyAlignment="1">
      <alignment horizontal="center" wrapText="1"/>
      <protection/>
    </xf>
    <xf numFmtId="49" fontId="14" fillId="48" borderId="10" xfId="57" applyNumberFormat="1" applyFont="1" applyFill="1" applyBorder="1" applyAlignment="1">
      <alignment horizontal="left" wrapText="1"/>
      <protection/>
    </xf>
    <xf numFmtId="49" fontId="14" fillId="34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wrapText="1"/>
      <protection/>
    </xf>
    <xf numFmtId="49" fontId="13" fillId="3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 applyAlignment="1">
      <alignment wrapText="1"/>
      <protection/>
    </xf>
    <xf numFmtId="4" fontId="14" fillId="48" borderId="10" xfId="57" applyNumberFormat="1" applyFont="1" applyFill="1" applyBorder="1" applyAlignment="1">
      <alignment horizontal="right" wrapText="1"/>
      <protection/>
    </xf>
    <xf numFmtId="49" fontId="13" fillId="48" borderId="10" xfId="57" applyNumberFormat="1" applyFont="1" applyFill="1" applyBorder="1" applyAlignment="1">
      <alignment wrapText="1"/>
      <protection/>
    </xf>
    <xf numFmtId="49" fontId="14" fillId="34" borderId="10" xfId="57" applyNumberFormat="1" applyFont="1" applyFill="1" applyBorder="1" applyAlignment="1">
      <alignment wrapText="1"/>
      <protection/>
    </xf>
    <xf numFmtId="49" fontId="13" fillId="34" borderId="10" xfId="57" applyNumberFormat="1" applyFont="1" applyFill="1" applyBorder="1" applyAlignment="1">
      <alignment wrapText="1"/>
      <protection/>
    </xf>
    <xf numFmtId="49" fontId="13" fillId="39" borderId="10" xfId="57" applyNumberFormat="1" applyFont="1" applyFill="1" applyBorder="1" applyAlignment="1">
      <alignment horizontal="center" wrapText="1"/>
      <protection/>
    </xf>
    <xf numFmtId="49" fontId="13" fillId="39" borderId="10" xfId="57" applyNumberFormat="1" applyFont="1" applyFill="1" applyBorder="1" applyAlignment="1">
      <alignment wrapText="1"/>
      <protection/>
    </xf>
    <xf numFmtId="49" fontId="14" fillId="48" borderId="10" xfId="57" applyNumberFormat="1" applyFont="1" applyFill="1" applyBorder="1" applyAlignment="1">
      <alignment wrapText="1"/>
      <protection/>
    </xf>
    <xf numFmtId="4" fontId="13" fillId="0" borderId="10" xfId="54" applyNumberFormat="1" applyFont="1" applyFill="1" applyBorder="1" applyAlignment="1" applyProtection="1">
      <alignment horizontal="right"/>
      <protection locked="0"/>
    </xf>
    <xf numFmtId="4" fontId="14" fillId="0" borderId="10" xfId="54" applyNumberFormat="1" applyFont="1" applyFill="1" applyBorder="1" applyAlignment="1" applyProtection="1">
      <alignment horizontal="right" wrapText="1"/>
      <protection locked="0"/>
    </xf>
    <xf numFmtId="4" fontId="14" fillId="0" borderId="10" xfId="54" applyNumberFormat="1" applyFont="1" applyFill="1" applyBorder="1" applyAlignment="1">
      <alignment horizontal="right" wrapText="1"/>
      <protection/>
    </xf>
    <xf numFmtId="4" fontId="21" fillId="0" borderId="10" xfId="54" applyNumberFormat="1" applyFont="1" applyFill="1" applyBorder="1" applyAlignment="1" applyProtection="1">
      <alignment horizontal="center" vertical="center"/>
      <protection locked="0"/>
    </xf>
    <xf numFmtId="4" fontId="20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4" fontId="21" fillId="0" borderId="10" xfId="54" applyNumberFormat="1" applyFont="1" applyFill="1" applyBorder="1" applyAlignment="1">
      <alignment horizontal="center" vertical="center" wrapText="1"/>
      <protection/>
    </xf>
    <xf numFmtId="172" fontId="13" fillId="0" borderId="13" xfId="53" applyNumberFormat="1" applyFont="1" applyFill="1" applyBorder="1" applyAlignment="1">
      <alignment horizontal="right" wrapText="1"/>
      <protection/>
    </xf>
    <xf numFmtId="3" fontId="6" fillId="33" borderId="0" xfId="54" applyNumberFormat="1" applyFont="1" applyFill="1" applyAlignment="1" applyProtection="1">
      <alignment horizontal="right" vertical="top"/>
      <protection locked="0"/>
    </xf>
    <xf numFmtId="3" fontId="13" fillId="34" borderId="0" xfId="54" applyNumberFormat="1" applyFont="1" applyFill="1" applyAlignment="1" applyProtection="1">
      <alignment horizontal="right" vertical="top"/>
      <protection locked="0"/>
    </xf>
    <xf numFmtId="3" fontId="6" fillId="33" borderId="0" xfId="54" applyNumberFormat="1" applyFont="1" applyFill="1" applyAlignment="1" applyProtection="1">
      <alignment vertical="top"/>
      <protection locked="0"/>
    </xf>
    <xf numFmtId="3" fontId="6" fillId="0" borderId="0" xfId="54" applyNumberFormat="1" applyFont="1" applyFill="1" applyAlignment="1" applyProtection="1">
      <alignment vertical="top"/>
      <protection locked="0"/>
    </xf>
    <xf numFmtId="0" fontId="13" fillId="34" borderId="0" xfId="54" applyFont="1" applyFill="1" applyAlignment="1" applyProtection="1">
      <alignment vertical="top"/>
      <protection locked="0"/>
    </xf>
    <xf numFmtId="3" fontId="6" fillId="0" borderId="0" xfId="54" applyNumberFormat="1" applyFont="1" applyFill="1" applyAlignment="1" applyProtection="1">
      <alignment horizontal="right" vertical="top"/>
      <protection locked="0"/>
    </xf>
    <xf numFmtId="0" fontId="6" fillId="0" borderId="0" xfId="54" applyFont="1" applyFill="1" applyAlignment="1" applyProtection="1">
      <alignment horizontal="center" vertical="top" wrapText="1"/>
      <protection locked="0"/>
    </xf>
    <xf numFmtId="0" fontId="6" fillId="0" borderId="0" xfId="54" applyFont="1" applyFill="1" applyAlignment="1" applyProtection="1">
      <alignment horizontal="right" vertical="top" wrapText="1"/>
      <protection locked="0"/>
    </xf>
    <xf numFmtId="3" fontId="6" fillId="33" borderId="0" xfId="54" applyNumberFormat="1" applyFont="1" applyFill="1" applyAlignment="1" applyProtection="1">
      <alignment horizontal="right" vertical="top"/>
      <protection locked="0"/>
    </xf>
    <xf numFmtId="4" fontId="6" fillId="0" borderId="11" xfId="54" applyNumberFormat="1" applyFont="1" applyFill="1" applyBorder="1" applyAlignment="1" applyProtection="1">
      <alignment horizontal="center" vertical="center" wrapText="1"/>
      <protection/>
    </xf>
    <xf numFmtId="4" fontId="6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Alignment="1" applyProtection="1">
      <alignment horizontal="left" vertical="top" wrapText="1"/>
      <protection locked="0"/>
    </xf>
    <xf numFmtId="0" fontId="6" fillId="0" borderId="0" xfId="54" applyFont="1" applyFill="1" applyAlignment="1" applyProtection="1">
      <alignment horizontal="right" vertical="top"/>
      <protection locked="0"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center" wrapText="1"/>
      <protection locked="0"/>
    </xf>
    <xf numFmtId="0" fontId="6" fillId="0" borderId="13" xfId="54" applyFont="1" applyFill="1" applyBorder="1" applyAlignment="1" applyProtection="1">
      <alignment horizont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54" applyNumberFormat="1" applyFont="1" applyFill="1" applyBorder="1" applyAlignment="1" applyProtection="1">
      <alignment horizontal="center" vertical="center"/>
      <protection locked="0"/>
    </xf>
    <xf numFmtId="4" fontId="6" fillId="0" borderId="13" xfId="54" applyNumberFormat="1" applyFont="1" applyFill="1" applyBorder="1" applyAlignment="1" applyProtection="1">
      <alignment horizontal="center" vertical="center"/>
      <protection locked="0"/>
    </xf>
    <xf numFmtId="3" fontId="13" fillId="0" borderId="0" xfId="54" applyNumberFormat="1" applyFont="1" applyFill="1" applyAlignment="1" applyProtection="1">
      <alignment horizontal="right" vertical="top"/>
      <protection locked="0"/>
    </xf>
    <xf numFmtId="0" fontId="17" fillId="0" borderId="0" xfId="54" applyFont="1" applyFill="1" applyAlignment="1" applyProtection="1">
      <alignment horizontal="center" vertical="top" wrapText="1"/>
      <protection locked="0"/>
    </xf>
    <xf numFmtId="3" fontId="6" fillId="33" borderId="0" xfId="54" applyNumberFormat="1" applyFont="1" applyFill="1" applyAlignment="1" applyProtection="1">
      <alignment horizontal="center" vertical="top"/>
      <protection locked="0"/>
    </xf>
    <xf numFmtId="3" fontId="13" fillId="34" borderId="0" xfId="54" applyNumberFormat="1" applyFont="1" applyFill="1" applyAlignment="1" applyProtection="1">
      <alignment horizontal="right" vertical="top"/>
      <protection locked="0"/>
    </xf>
    <xf numFmtId="0" fontId="13" fillId="0" borderId="11" xfId="57" applyFont="1" applyBorder="1" applyAlignment="1">
      <alignment horizontal="center" wrapText="1"/>
      <protection/>
    </xf>
    <xf numFmtId="0" fontId="13" fillId="0" borderId="13" xfId="57" applyFont="1" applyBorder="1" applyAlignment="1">
      <alignment horizontal="center" wrapText="1"/>
      <protection/>
    </xf>
    <xf numFmtId="9" fontId="13" fillId="0" borderId="11" xfId="57" applyNumberFormat="1" applyFont="1" applyBorder="1" applyAlignment="1">
      <alignment horizontal="center" vertical="center" wrapText="1"/>
      <protection/>
    </xf>
    <xf numFmtId="9" fontId="13" fillId="0" borderId="13" xfId="57" applyNumberFormat="1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28" fillId="0" borderId="0" xfId="57" applyNumberFormat="1" applyFont="1" applyBorder="1" applyAlignment="1">
      <alignment horizontal="center" wrapText="1"/>
      <protection/>
    </xf>
    <xf numFmtId="49" fontId="6" fillId="0" borderId="29" xfId="57" applyNumberFormat="1" applyFont="1" applyBorder="1" applyAlignment="1">
      <alignment horizontal="center" vertical="center" wrapText="1"/>
      <protection/>
    </xf>
    <xf numFmtId="49" fontId="6" fillId="0" borderId="21" xfId="57" applyNumberFormat="1" applyFont="1" applyBorder="1" applyAlignment="1">
      <alignment horizontal="center" vertical="center" wrapText="1"/>
      <protection/>
    </xf>
    <xf numFmtId="49" fontId="13" fillId="0" borderId="29" xfId="57" applyNumberFormat="1" applyFont="1" applyBorder="1" applyAlignment="1">
      <alignment horizontal="center" vertical="center" wrapText="1"/>
      <protection/>
    </xf>
    <xf numFmtId="49" fontId="13" fillId="0" borderId="21" xfId="57" applyNumberFormat="1" applyFont="1" applyBorder="1" applyAlignment="1">
      <alignment horizontal="center" vertical="center" wrapText="1"/>
      <protection/>
    </xf>
    <xf numFmtId="9" fontId="13" fillId="0" borderId="29" xfId="57" applyNumberFormat="1" applyFont="1" applyBorder="1" applyAlignment="1">
      <alignment horizontal="center" vertical="center" wrapText="1"/>
      <protection/>
    </xf>
    <xf numFmtId="9" fontId="13" fillId="0" borderId="21" xfId="57" applyNumberFormat="1" applyFont="1" applyBorder="1" applyAlignment="1">
      <alignment horizontal="center" vertical="center" wrapText="1"/>
      <protection/>
    </xf>
    <xf numFmtId="49" fontId="28" fillId="0" borderId="0" xfId="57" applyNumberFormat="1" applyFont="1" applyBorder="1" applyAlignment="1">
      <alignment horizontal="center" vertical="top" wrapText="1"/>
      <protection/>
    </xf>
    <xf numFmtId="0" fontId="20" fillId="34" borderId="11" xfId="54" applyFont="1" applyFill="1" applyBorder="1" applyAlignment="1" applyProtection="1">
      <alignment horizontal="center" vertical="center" wrapText="1"/>
      <protection locked="0"/>
    </xf>
    <xf numFmtId="0" fontId="20" fillId="34" borderId="13" xfId="54" applyFont="1" applyFill="1" applyBorder="1" applyAlignment="1" applyProtection="1">
      <alignment horizontal="center" vertical="center" wrapText="1"/>
      <protection locked="0"/>
    </xf>
    <xf numFmtId="172" fontId="20" fillId="34" borderId="11" xfId="54" applyNumberFormat="1" applyFont="1" applyFill="1" applyBorder="1" applyAlignment="1" applyProtection="1">
      <alignment horizontal="center" vertical="center" wrapText="1"/>
      <protection locked="0"/>
    </xf>
    <xf numFmtId="172" fontId="20" fillId="34" borderId="13" xfId="54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54" applyNumberFormat="1" applyFont="1" applyFill="1" applyAlignment="1" applyProtection="1">
      <alignment horizontal="center" vertical="top" wrapText="1"/>
      <protection locked="0"/>
    </xf>
    <xf numFmtId="172" fontId="20" fillId="34" borderId="11" xfId="54" applyNumberFormat="1" applyFont="1" applyFill="1" applyBorder="1" applyAlignment="1" applyProtection="1">
      <alignment horizontal="center" vertical="center"/>
      <protection locked="0"/>
    </xf>
    <xf numFmtId="172" fontId="20" fillId="34" borderId="13" xfId="54" applyNumberFormat="1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_№2 Расходы сводная бюджетная роспись 2012г." xfId="57"/>
    <cellStyle name="Обычный 3" xfId="58"/>
    <cellStyle name="Обычный 3 2" xfId="59"/>
    <cellStyle name="Обычный 3 4" xfId="60"/>
    <cellStyle name="Обычный 3 4 2" xfId="61"/>
    <cellStyle name="Обычный 3_№2 Расходы сводная бюджетная роспись 2012г." xfId="62"/>
    <cellStyle name="Обычный 4" xfId="63"/>
    <cellStyle name="Обычный 7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2%20&#1056;&#1072;&#1089;&#1093;&#1086;&#1076;&#1099;%20&#1089;&#1074;&#1086;&#1076;&#1085;&#1072;&#1103;%20&#1073;&#1102;&#1076;&#1078;&#1077;&#1090;&#1085;&#1072;&#1103;%20&#1088;&#1086;&#1089;&#1087;&#1080;&#1089;&#1100;%202012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80;&#1085;&#1072;\Desktop\&#1041;&#1070;&#1044;&#1046;&#1045;&#1058;%202012\&#1057;&#1074;&#1086;&#1076;&#1085;&#1072;&#1103;%20&#1073;&#1102;&#1076;&#1078;.%20&#1088;&#1086;&#1089;&#1087;&#1080;&#1089;&#1100;%202012&#1075;\&#1056;&#1054;&#1057;&#1055;&#1048;&#1057;&#1068;%202012%20&#1075;&#1086;&#1076;\&#8470;1%20&#1044;&#1054;&#1061;&#1054;&#1044;&#1067;%202012&#1075;.&#1057;&#1074;&#1086;&#1076;&#1085;&#1072;&#1103;%20&#1088;&#1086;&#1089;&#1087;&#1080;&#1089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2;&#1088;&#1075;&#1086;&#1096;&#1072;\Desktop\&#1054;&#1090;&#1095;&#1077;&#1090;%20&#1099;%20&#1086;&#1073;%20&#1080;&#1089;&#1087;&#1086;&#1083;&#1085;&#1077;&#1080;&#1080;%20&#1073;&#1102;&#1076;&#1078;&#1077;&#1090;&#1072;%20&#1089;%202009%20&#1075;&#1086;&#1076;&#1072;\&#1054;&#1090;&#1095;&#1077;&#1090;%20&#1079;&#1072;%20%202012&#1075;.%20&#1087;&#1086;%20&#1041;&#1050;%20&#1056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2 с планом 2011г"/>
      <sheetName val="БЮДЖЕТ 2012 ПРОЕКТ"/>
      <sheetName val="БЮДЖЕТ 2012 1 Чтение"/>
      <sheetName val="БЮДЖЕТ 2012 2 Чтение"/>
      <sheetName val="Ропись 2012"/>
      <sheetName val="Ропись 2012 спр. 1"/>
      <sheetName val="Ропись 2012 спр. 2"/>
      <sheetName val="Ропись 2012 спр. 3 "/>
      <sheetName val="Ропись 2012 спр. 4"/>
      <sheetName val="Ропись 2012 спр. 5"/>
      <sheetName val="Ропись 2012 спр.6"/>
      <sheetName val="БЮДЖ. 2012 Изм. на 01.07.12"/>
      <sheetName val="Ропись 2012 спр.7"/>
      <sheetName val="Ропись 2012 спр.8"/>
      <sheetName val="Ропись 2012 за сент"/>
      <sheetName val="Ропись 2012 спр. №11"/>
      <sheetName val="Ропись 2012 спр. №12"/>
      <sheetName val="Ропись 2012 спр. №13"/>
      <sheetName val="Ропись 2012 спр. №14"/>
      <sheetName val="Реш.2 Изм. на 01.11.12 "/>
      <sheetName val="Кассовый план новый"/>
      <sheetName val="Кассовый план  спр.№1"/>
      <sheetName val="Кассовый план  спр.№2"/>
      <sheetName val="Кассовый план  спр.№3"/>
      <sheetName val="Кассовый план  спр.№4 (2)"/>
      <sheetName val="Кассовый план  спр.№5"/>
      <sheetName val="Кассовый план  спр.№6"/>
      <sheetName val="Кассовый план  спр.№7"/>
      <sheetName val="Кассов. план  спр.№8"/>
      <sheetName val="Кассов. план  август спр.10"/>
      <sheetName val="Кассов. план  август спр.11"/>
      <sheetName val="Кассов. план  август спр.12"/>
      <sheetName val="Кассов. план  август спр.13"/>
      <sheetName val="Кассов. план  август спр.14"/>
      <sheetName val="Ропись 2012 спр. №10"/>
    </sheetNames>
    <sheetDataSet>
      <sheetData sheetId="21">
        <row r="210">
          <cell r="B210" t="str">
    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Дох на 21012г."/>
      <sheetName val="1 чтение Дох на 21012г. (2)"/>
      <sheetName val="Роспись на 01.01.2012 (2)"/>
      <sheetName val="Роспись на 01.01.2012уточненная"/>
      <sheetName val="Роспись на 01.01.2012 спр. №1,2"/>
      <sheetName val="Роспись на 01.05.2012 спр.  3"/>
      <sheetName val="Роспись на 01.06.2012 спр. 4"/>
      <sheetName val="Роспись на 01.07.2012 спр.5пг"/>
      <sheetName val="Роспись на 01.07.2012 спр. 6"/>
      <sheetName val="Роспись на 01.07.2012 спр.8"/>
      <sheetName val="Роспись на 01.07.2012 август"/>
      <sheetName val="Роспись на 01.07.12 сент спр.10"/>
      <sheetName val="Роспись на 01.11.12 "/>
      <sheetName val="Роспись на 01.07.12 спр.12"/>
      <sheetName val="Роспись на 01.07.12 спр.13"/>
      <sheetName val="Роспись на 01.01.13 спр.14"/>
      <sheetName val="Прилож.1 01.11.12 Доходы"/>
      <sheetName val="Кассовый план на 01.01.2012"/>
      <sheetName val="Касс. план на 01.01.12 Спр. 1,2"/>
      <sheetName val="Касс. план на 01.01.12 Спр. 3"/>
      <sheetName val="Касс. план на 01.01.12 Спр.4"/>
      <sheetName val="Касс. план на 01.01.12 Спр.5"/>
      <sheetName val="Касс. план на 01.01.12 Спр. 6"/>
      <sheetName val="Касс. план на 01.01.12 Спр. 8"/>
      <sheetName val="Касс. план на 01.01.12 Спр.9"/>
      <sheetName val="Касс. пл.на 01.10.12 Спр. 10,11"/>
      <sheetName val="Касс. пл.на 01.11.12 Спр. 11"/>
      <sheetName val="Касс. пл.на 01.10.12 Спр. 12"/>
      <sheetName val="Касс. пл.на 01.10.12 Спр. 13"/>
      <sheetName val="Касс. пл.на 01.01.13 Спр.14"/>
      <sheetName val="Касс. план на 01.10.12 Спр. 10"/>
    </sheetNames>
    <sheetDataSet>
      <sheetData sheetId="4">
        <row r="17">
          <cell r="D17" t="str">
            <v> 1 05 01010 01 0000 110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полугодие 2013 года"/>
      <sheetName val="отчет за 2012 год Укр.прилож№1"/>
      <sheetName val="отчет за 2012 год Прилож №2дох."/>
      <sheetName val="Ведм.стукт.на 01.01.13гПрилож№3"/>
      <sheetName val="ГЛ распор. 01.01.13г Прилож №5"/>
      <sheetName val="Источники за 2012 № 6"/>
      <sheetName val="Источники за 2012  №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showGridLines="0" showZeros="0" view="pageBreakPreview" zoomScale="85" zoomScaleNormal="80" zoomScaleSheetLayoutView="85" zoomScalePageLayoutView="0" workbookViewId="0" topLeftCell="A22">
      <selection activeCell="C4" sqref="C4:F4"/>
    </sheetView>
  </sheetViews>
  <sheetFormatPr defaultColWidth="9.140625" defaultRowHeight="15"/>
  <cols>
    <col min="1" max="1" width="48.8515625" style="7" customWidth="1"/>
    <col min="2" max="2" width="10.140625" style="7" customWidth="1"/>
    <col min="3" max="3" width="28.421875" style="8" customWidth="1"/>
    <col min="4" max="4" width="16.00390625" style="18" customWidth="1"/>
    <col min="5" max="5" width="15.7109375" style="19" customWidth="1"/>
    <col min="6" max="6" width="19.7109375" style="20" customWidth="1"/>
    <col min="7" max="7" width="10.57421875" style="1" bestFit="1" customWidth="1"/>
    <col min="8" max="16384" width="9.140625" style="1" customWidth="1"/>
  </cols>
  <sheetData>
    <row r="1" spans="3:6" ht="15.75">
      <c r="C1" s="2"/>
      <c r="D1" s="725" t="s">
        <v>0</v>
      </c>
      <c r="E1" s="725"/>
      <c r="F1" s="725"/>
    </row>
    <row r="2" spans="3:6" ht="15.75">
      <c r="C2" s="725" t="s">
        <v>884</v>
      </c>
      <c r="D2" s="725"/>
      <c r="E2" s="725"/>
      <c r="F2" s="725"/>
    </row>
    <row r="3" spans="3:6" ht="15.75">
      <c r="C3" s="725" t="s">
        <v>891</v>
      </c>
      <c r="D3" s="725"/>
      <c r="E3" s="725"/>
      <c r="F3" s="725"/>
    </row>
    <row r="4" spans="1:6" ht="15" customHeight="1">
      <c r="A4" s="722"/>
      <c r="B4" s="722"/>
      <c r="C4" s="728" t="s">
        <v>885</v>
      </c>
      <c r="D4" s="728"/>
      <c r="E4" s="728"/>
      <c r="F4" s="728"/>
    </row>
    <row r="5" spans="1:6" ht="15" customHeight="1">
      <c r="A5" s="720"/>
      <c r="B5" s="720"/>
      <c r="C5" s="728" t="s">
        <v>886</v>
      </c>
      <c r="D5" s="728"/>
      <c r="E5" s="728"/>
      <c r="F5" s="728"/>
    </row>
    <row r="6" spans="1:6" ht="15" customHeight="1">
      <c r="A6" s="720"/>
      <c r="B6" s="720"/>
      <c r="C6" s="720"/>
      <c r="D6" s="720"/>
      <c r="E6" s="720"/>
      <c r="F6" s="720"/>
    </row>
    <row r="7" spans="4:6" ht="19.5" customHeight="1">
      <c r="D7" s="21"/>
      <c r="E7" s="22"/>
      <c r="F7" s="22"/>
    </row>
    <row r="8" spans="1:6" ht="50.25" customHeight="1">
      <c r="A8" s="726" t="s">
        <v>497</v>
      </c>
      <c r="B8" s="726"/>
      <c r="C8" s="726"/>
      <c r="D8" s="727" t="s">
        <v>21</v>
      </c>
      <c r="E8" s="727"/>
      <c r="F8" s="138" t="s">
        <v>215</v>
      </c>
    </row>
    <row r="9" spans="1:6" ht="15.75">
      <c r="A9" s="731" t="s">
        <v>383</v>
      </c>
      <c r="B9" s="731"/>
      <c r="C9" s="731"/>
      <c r="D9" s="732" t="s">
        <v>216</v>
      </c>
      <c r="E9" s="732"/>
      <c r="F9" s="12" t="s">
        <v>496</v>
      </c>
    </row>
    <row r="10" spans="1:6" ht="15.75">
      <c r="A10" s="731" t="s">
        <v>384</v>
      </c>
      <c r="B10" s="731"/>
      <c r="C10" s="731"/>
      <c r="D10" s="727" t="s">
        <v>217</v>
      </c>
      <c r="E10" s="727"/>
      <c r="F10" s="10"/>
    </row>
    <row r="11" spans="1:6" ht="15.75">
      <c r="A11" s="11" t="s">
        <v>385</v>
      </c>
      <c r="B11" s="11"/>
      <c r="C11" s="11"/>
      <c r="D11" s="9"/>
      <c r="E11" s="9" t="s">
        <v>218</v>
      </c>
      <c r="F11" s="10" t="s">
        <v>439</v>
      </c>
    </row>
    <row r="12" spans="1:6" ht="15.75">
      <c r="A12" s="11" t="s">
        <v>386</v>
      </c>
      <c r="B12" s="11"/>
      <c r="C12" s="11"/>
      <c r="D12" s="9"/>
      <c r="E12" s="9" t="s">
        <v>219</v>
      </c>
      <c r="F12" s="141">
        <v>40262563000</v>
      </c>
    </row>
    <row r="13" spans="1:6" ht="15.75">
      <c r="A13" s="11"/>
      <c r="B13" s="11"/>
      <c r="C13" s="11"/>
      <c r="D13" s="9"/>
      <c r="E13" s="9"/>
      <c r="F13" s="17">
        <v>383</v>
      </c>
    </row>
    <row r="14" spans="1:6" ht="15.75">
      <c r="A14" s="13"/>
      <c r="B14" s="13"/>
      <c r="C14" s="13"/>
      <c r="D14" s="13"/>
      <c r="E14" s="14"/>
      <c r="F14" s="15"/>
    </row>
    <row r="15" spans="1:6" ht="63">
      <c r="A15" s="16" t="s">
        <v>232</v>
      </c>
      <c r="B15" s="16" t="s">
        <v>381</v>
      </c>
      <c r="C15" s="16" t="s">
        <v>379</v>
      </c>
      <c r="D15" s="16" t="s">
        <v>380</v>
      </c>
      <c r="E15" s="17" t="s">
        <v>120</v>
      </c>
      <c r="F15" s="10" t="s">
        <v>382</v>
      </c>
    </row>
    <row r="16" spans="1:6" ht="15.75">
      <c r="A16" s="23">
        <v>1</v>
      </c>
      <c r="B16" s="23"/>
      <c r="C16" s="24">
        <v>2</v>
      </c>
      <c r="D16" s="24">
        <v>3</v>
      </c>
      <c r="E16" s="25">
        <v>4</v>
      </c>
      <c r="F16" s="25">
        <v>5</v>
      </c>
    </row>
    <row r="17" spans="1:6" ht="15" customHeight="1">
      <c r="A17" s="26" t="s">
        <v>106</v>
      </c>
      <c r="B17" s="27"/>
      <c r="C17" s="28" t="s">
        <v>95</v>
      </c>
      <c r="D17" s="29">
        <f>D18+D63</f>
        <v>55447500</v>
      </c>
      <c r="E17" s="29">
        <f>E18+E63</f>
        <v>55335501.7</v>
      </c>
      <c r="F17" s="29">
        <f>F18+F63</f>
        <v>111998.29999999655</v>
      </c>
    </row>
    <row r="18" spans="1:7" ht="15" customHeight="1">
      <c r="A18" s="30" t="s">
        <v>122</v>
      </c>
      <c r="B18" s="31">
        <v>0</v>
      </c>
      <c r="C18" s="32" t="s">
        <v>68</v>
      </c>
      <c r="D18" s="33">
        <f>D19+D33+D36+D39+D50+D46</f>
        <v>47130800</v>
      </c>
      <c r="E18" s="33">
        <f>E19+E33+E36+E39+E50+E46</f>
        <v>47492566.84</v>
      </c>
      <c r="F18" s="33">
        <f>D18-E18</f>
        <v>-361766.8400000036</v>
      </c>
      <c r="G18" s="33">
        <f>G19+G33+G36+G39+G50</f>
        <v>0</v>
      </c>
    </row>
    <row r="19" spans="1:6" ht="15" customHeight="1">
      <c r="A19" s="30" t="s">
        <v>67</v>
      </c>
      <c r="B19" s="34" t="s">
        <v>15</v>
      </c>
      <c r="C19" s="32" t="s">
        <v>66</v>
      </c>
      <c r="D19" s="33">
        <f>D20+D28+D31</f>
        <v>31016800</v>
      </c>
      <c r="E19" s="33">
        <f>E20+E28+E31</f>
        <v>30892006.24</v>
      </c>
      <c r="F19" s="29">
        <f aca="true" t="shared" si="0" ref="F19:F73">D19-E19</f>
        <v>124793.76000000164</v>
      </c>
    </row>
    <row r="20" spans="1:6" ht="30" customHeight="1">
      <c r="A20" s="35" t="s">
        <v>69</v>
      </c>
      <c r="B20" s="36" t="s">
        <v>70</v>
      </c>
      <c r="C20" s="36" t="s">
        <v>71</v>
      </c>
      <c r="D20" s="33">
        <f>D21+D24+D27</f>
        <v>24287400</v>
      </c>
      <c r="E20" s="33">
        <f>E21+E24+E27</f>
        <v>24119179.81</v>
      </c>
      <c r="F20" s="29">
        <f t="shared" si="0"/>
        <v>168220.19000000134</v>
      </c>
    </row>
    <row r="21" spans="1:6" ht="47.25">
      <c r="A21" s="35" t="s">
        <v>72</v>
      </c>
      <c r="B21" s="36" t="s">
        <v>70</v>
      </c>
      <c r="C21" s="36" t="str">
        <f>'[3]Роспись на 01.01.2012 спр. №1,2'!$D$17</f>
        <v> 1 05 01010 01 0000 110</v>
      </c>
      <c r="D21" s="33">
        <f>D22+D23</f>
        <v>17636100</v>
      </c>
      <c r="E21" s="33">
        <f>E22+E23</f>
        <v>17910721.07</v>
      </c>
      <c r="F21" s="29">
        <f t="shared" si="0"/>
        <v>-274621.0700000003</v>
      </c>
    </row>
    <row r="22" spans="1:6" ht="47.25">
      <c r="A22" s="37" t="s">
        <v>72</v>
      </c>
      <c r="B22" s="38" t="s">
        <v>70</v>
      </c>
      <c r="C22" s="38" t="s">
        <v>73</v>
      </c>
      <c r="D22" s="39">
        <v>17575300</v>
      </c>
      <c r="E22" s="39">
        <v>17934277.84</v>
      </c>
      <c r="F22" s="40">
        <f t="shared" si="0"/>
        <v>-358977.83999999985</v>
      </c>
    </row>
    <row r="23" spans="1:6" ht="63">
      <c r="A23" s="37" t="s">
        <v>74</v>
      </c>
      <c r="B23" s="38" t="s">
        <v>70</v>
      </c>
      <c r="C23" s="38" t="s">
        <v>75</v>
      </c>
      <c r="D23" s="39">
        <v>60800</v>
      </c>
      <c r="E23" s="39">
        <v>-23556.77</v>
      </c>
      <c r="F23" s="40">
        <f t="shared" si="0"/>
        <v>84356.77</v>
      </c>
    </row>
    <row r="24" spans="1:6" ht="42" customHeight="1">
      <c r="A24" s="35" t="s">
        <v>76</v>
      </c>
      <c r="B24" s="36" t="s">
        <v>70</v>
      </c>
      <c r="C24" s="36" t="s">
        <v>107</v>
      </c>
      <c r="D24" s="33">
        <f>D25+D26</f>
        <v>4837900</v>
      </c>
      <c r="E24" s="33">
        <f>E25+E26</f>
        <v>4660791.7</v>
      </c>
      <c r="F24" s="29">
        <f t="shared" si="0"/>
        <v>177108.2999999998</v>
      </c>
    </row>
    <row r="25" spans="1:6" ht="63">
      <c r="A25" s="37" t="s">
        <v>76</v>
      </c>
      <c r="B25" s="38" t="s">
        <v>70</v>
      </c>
      <c r="C25" s="38" t="s">
        <v>77</v>
      </c>
      <c r="D25" s="39">
        <v>4832900</v>
      </c>
      <c r="E25" s="39">
        <v>4666077.32</v>
      </c>
      <c r="F25" s="40">
        <f t="shared" si="0"/>
        <v>166822.6799999997</v>
      </c>
    </row>
    <row r="26" spans="1:6" ht="78.75">
      <c r="A26" s="37" t="s">
        <v>78</v>
      </c>
      <c r="B26" s="38" t="s">
        <v>70</v>
      </c>
      <c r="C26" s="38" t="s">
        <v>79</v>
      </c>
      <c r="D26" s="39">
        <v>5000</v>
      </c>
      <c r="E26" s="39">
        <v>-5285.62</v>
      </c>
      <c r="F26" s="40">
        <f t="shared" si="0"/>
        <v>10285.619999999999</v>
      </c>
    </row>
    <row r="27" spans="1:6" ht="31.5">
      <c r="A27" s="35" t="s">
        <v>85</v>
      </c>
      <c r="B27" s="36" t="s">
        <v>70</v>
      </c>
      <c r="C27" s="36" t="s">
        <v>86</v>
      </c>
      <c r="D27" s="33">
        <v>1813400</v>
      </c>
      <c r="E27" s="33">
        <v>1547667.04</v>
      </c>
      <c r="F27" s="29">
        <f t="shared" si="0"/>
        <v>265732.95999999996</v>
      </c>
    </row>
    <row r="28" spans="1:6" ht="31.5">
      <c r="A28" s="35" t="s">
        <v>65</v>
      </c>
      <c r="B28" s="36" t="s">
        <v>70</v>
      </c>
      <c r="C28" s="36" t="s">
        <v>108</v>
      </c>
      <c r="D28" s="33">
        <f>D29+D30</f>
        <v>6581800</v>
      </c>
      <c r="E28" s="33">
        <f>E29+E30</f>
        <v>6488088.930000001</v>
      </c>
      <c r="F28" s="29">
        <f t="shared" si="0"/>
        <v>93711.06999999937</v>
      </c>
    </row>
    <row r="29" spans="1:6" ht="31.5">
      <c r="A29" s="37" t="s">
        <v>80</v>
      </c>
      <c r="B29" s="38" t="s">
        <v>70</v>
      </c>
      <c r="C29" s="38" t="s">
        <v>81</v>
      </c>
      <c r="D29" s="39">
        <v>6534100</v>
      </c>
      <c r="E29" s="39">
        <v>6480602.69</v>
      </c>
      <c r="F29" s="40">
        <f t="shared" si="0"/>
        <v>53497.30999999959</v>
      </c>
    </row>
    <row r="30" spans="1:6" ht="47.25">
      <c r="A30" s="37" t="s">
        <v>82</v>
      </c>
      <c r="B30" s="38" t="s">
        <v>70</v>
      </c>
      <c r="C30" s="38" t="s">
        <v>83</v>
      </c>
      <c r="D30" s="39">
        <v>47700</v>
      </c>
      <c r="E30" s="39">
        <v>7486.24</v>
      </c>
      <c r="F30" s="40">
        <f t="shared" si="0"/>
        <v>40213.76</v>
      </c>
    </row>
    <row r="31" spans="1:6" ht="31.5">
      <c r="A31" s="41" t="s">
        <v>340</v>
      </c>
      <c r="B31" s="36" t="s">
        <v>70</v>
      </c>
      <c r="C31" s="36" t="s">
        <v>341</v>
      </c>
      <c r="D31" s="33">
        <f>D32</f>
        <v>147600</v>
      </c>
      <c r="E31" s="33">
        <f>E32</f>
        <v>284737.5</v>
      </c>
      <c r="F31" s="29">
        <f>F32</f>
        <v>-137137.5</v>
      </c>
    </row>
    <row r="32" spans="1:6" ht="63">
      <c r="A32" s="42" t="s">
        <v>342</v>
      </c>
      <c r="B32" s="38" t="s">
        <v>70</v>
      </c>
      <c r="C32" s="43" t="s">
        <v>343</v>
      </c>
      <c r="D32" s="39">
        <v>147600</v>
      </c>
      <c r="E32" s="39">
        <v>284737.5</v>
      </c>
      <c r="F32" s="39">
        <f>D32-E32</f>
        <v>-137137.5</v>
      </c>
    </row>
    <row r="33" spans="1:6" ht="15.75">
      <c r="A33" s="30" t="s">
        <v>64</v>
      </c>
      <c r="B33" s="34" t="s">
        <v>15</v>
      </c>
      <c r="C33" s="32" t="s">
        <v>63</v>
      </c>
      <c r="D33" s="33">
        <f>D34</f>
        <v>12595300</v>
      </c>
      <c r="E33" s="33">
        <f>E34</f>
        <v>13602193.47</v>
      </c>
      <c r="F33" s="29">
        <f t="shared" si="0"/>
        <v>-1006893.4700000007</v>
      </c>
    </row>
    <row r="34" spans="1:6" ht="15.75">
      <c r="A34" s="44" t="s">
        <v>62</v>
      </c>
      <c r="B34" s="45">
        <v>182</v>
      </c>
      <c r="C34" s="46" t="s">
        <v>123</v>
      </c>
      <c r="D34" s="39">
        <f>D35</f>
        <v>12595300</v>
      </c>
      <c r="E34" s="39">
        <f>E35</f>
        <v>13602193.47</v>
      </c>
      <c r="F34" s="40">
        <f t="shared" si="0"/>
        <v>-1006893.4700000007</v>
      </c>
    </row>
    <row r="35" spans="1:6" ht="94.5">
      <c r="A35" s="37" t="s">
        <v>88</v>
      </c>
      <c r="B35" s="45">
        <v>182</v>
      </c>
      <c r="C35" s="38" t="s">
        <v>89</v>
      </c>
      <c r="D35" s="39">
        <v>12595300</v>
      </c>
      <c r="E35" s="39">
        <v>13602193.47</v>
      </c>
      <c r="F35" s="39">
        <f t="shared" si="0"/>
        <v>-1006893.4700000007</v>
      </c>
    </row>
    <row r="36" spans="1:6" ht="47.25">
      <c r="A36" s="47" t="s">
        <v>61</v>
      </c>
      <c r="B36" s="34" t="s">
        <v>15</v>
      </c>
      <c r="C36" s="32" t="s">
        <v>60</v>
      </c>
      <c r="D36" s="33">
        <f>D37</f>
        <v>5000</v>
      </c>
      <c r="E36" s="33">
        <f>E37</f>
        <v>-3755.68</v>
      </c>
      <c r="F36" s="29">
        <f t="shared" si="0"/>
        <v>8755.68</v>
      </c>
    </row>
    <row r="37" spans="1:6" ht="15.75">
      <c r="A37" s="48" t="s">
        <v>59</v>
      </c>
      <c r="B37" s="49" t="s">
        <v>70</v>
      </c>
      <c r="C37" s="46" t="s">
        <v>58</v>
      </c>
      <c r="D37" s="39">
        <f>D38</f>
        <v>5000</v>
      </c>
      <c r="E37" s="39">
        <f>E38</f>
        <v>-3755.68</v>
      </c>
      <c r="F37" s="40">
        <f t="shared" si="0"/>
        <v>8755.68</v>
      </c>
    </row>
    <row r="38" spans="1:6" ht="31.5">
      <c r="A38" s="48" t="s">
        <v>57</v>
      </c>
      <c r="B38" s="45">
        <v>182</v>
      </c>
      <c r="C38" s="46" t="s">
        <v>56</v>
      </c>
      <c r="D38" s="39">
        <v>5000</v>
      </c>
      <c r="E38" s="39">
        <v>-3755.68</v>
      </c>
      <c r="F38" s="40">
        <f t="shared" si="0"/>
        <v>8755.68</v>
      </c>
    </row>
    <row r="39" spans="1:6" ht="47.25">
      <c r="A39" s="47" t="s">
        <v>55</v>
      </c>
      <c r="B39" s="50" t="s">
        <v>15</v>
      </c>
      <c r="C39" s="32" t="s">
        <v>54</v>
      </c>
      <c r="D39" s="33">
        <f>D40+D43</f>
        <v>28800</v>
      </c>
      <c r="E39" s="33">
        <f>E40+E43</f>
        <v>0</v>
      </c>
      <c r="F39" s="29">
        <f t="shared" si="0"/>
        <v>28800</v>
      </c>
    </row>
    <row r="40" spans="1:6" ht="15.75">
      <c r="A40" s="47" t="s">
        <v>109</v>
      </c>
      <c r="B40" s="50" t="s">
        <v>4</v>
      </c>
      <c r="C40" s="32" t="s">
        <v>110</v>
      </c>
      <c r="D40" s="33">
        <f>D42</f>
        <v>6300</v>
      </c>
      <c r="E40" s="33">
        <f>E41</f>
        <v>0</v>
      </c>
      <c r="F40" s="29">
        <f t="shared" si="0"/>
        <v>6300</v>
      </c>
    </row>
    <row r="41" spans="1:6" ht="31.5">
      <c r="A41" s="47" t="s">
        <v>305</v>
      </c>
      <c r="B41" s="50" t="s">
        <v>4</v>
      </c>
      <c r="C41" s="32" t="s">
        <v>306</v>
      </c>
      <c r="D41" s="33">
        <f>D42</f>
        <v>6300</v>
      </c>
      <c r="E41" s="33">
        <f>E42</f>
        <v>0</v>
      </c>
      <c r="F41" s="29">
        <f>F42</f>
        <v>6300</v>
      </c>
    </row>
    <row r="42" spans="1:6" ht="78.75">
      <c r="A42" s="48" t="s">
        <v>111</v>
      </c>
      <c r="B42" s="51" t="s">
        <v>4</v>
      </c>
      <c r="C42" s="46" t="s">
        <v>112</v>
      </c>
      <c r="D42" s="39">
        <v>6300</v>
      </c>
      <c r="E42" s="39"/>
      <c r="F42" s="40">
        <f t="shared" si="0"/>
        <v>6300</v>
      </c>
    </row>
    <row r="43" spans="1:6" ht="15.75">
      <c r="A43" s="47" t="s">
        <v>113</v>
      </c>
      <c r="B43" s="50" t="s">
        <v>15</v>
      </c>
      <c r="C43" s="50" t="s">
        <v>114</v>
      </c>
      <c r="D43" s="33">
        <f>D44</f>
        <v>22500</v>
      </c>
      <c r="E43" s="33">
        <f>E44</f>
        <v>0</v>
      </c>
      <c r="F43" s="29">
        <f t="shared" si="0"/>
        <v>22500</v>
      </c>
    </row>
    <row r="44" spans="1:6" ht="45.75" customHeight="1">
      <c r="A44" s="47" t="s">
        <v>440</v>
      </c>
      <c r="B44" s="50" t="s">
        <v>15</v>
      </c>
      <c r="C44" s="50" t="s">
        <v>115</v>
      </c>
      <c r="D44" s="33">
        <f>D45</f>
        <v>22500</v>
      </c>
      <c r="E44" s="33">
        <f>E45</f>
        <v>0</v>
      </c>
      <c r="F44" s="29">
        <f t="shared" si="0"/>
        <v>22500</v>
      </c>
    </row>
    <row r="45" spans="1:6" ht="126">
      <c r="A45" s="52" t="s">
        <v>116</v>
      </c>
      <c r="B45" s="51" t="s">
        <v>87</v>
      </c>
      <c r="C45" s="51" t="s">
        <v>117</v>
      </c>
      <c r="D45" s="39">
        <v>22500</v>
      </c>
      <c r="E45" s="39"/>
      <c r="F45" s="40">
        <f t="shared" si="0"/>
        <v>22500</v>
      </c>
    </row>
    <row r="46" spans="1:6" s="144" customFormat="1" ht="47.25">
      <c r="A46" s="143" t="s">
        <v>498</v>
      </c>
      <c r="B46" s="50" t="s">
        <v>15</v>
      </c>
      <c r="C46" s="449" t="s">
        <v>502</v>
      </c>
      <c r="D46" s="33">
        <f aca="true" t="shared" si="1" ref="D46:E48">D47</f>
        <v>503200</v>
      </c>
      <c r="E46" s="33">
        <f t="shared" si="1"/>
        <v>503200</v>
      </c>
      <c r="F46" s="29"/>
    </row>
    <row r="47" spans="1:6" s="144" customFormat="1" ht="126.75">
      <c r="A47" s="83" t="s">
        <v>499</v>
      </c>
      <c r="B47" s="50" t="s">
        <v>15</v>
      </c>
      <c r="C47" s="449" t="s">
        <v>503</v>
      </c>
      <c r="D47" s="33">
        <f t="shared" si="1"/>
        <v>503200</v>
      </c>
      <c r="E47" s="33">
        <f t="shared" si="1"/>
        <v>503200</v>
      </c>
      <c r="F47" s="29"/>
    </row>
    <row r="48" spans="1:6" s="144" customFormat="1" ht="174" customHeight="1">
      <c r="A48" s="83" t="s">
        <v>500</v>
      </c>
      <c r="B48" s="50" t="s">
        <v>4</v>
      </c>
      <c r="C48" s="449" t="s">
        <v>504</v>
      </c>
      <c r="D48" s="33">
        <f t="shared" si="1"/>
        <v>503200</v>
      </c>
      <c r="E48" s="33">
        <f t="shared" si="1"/>
        <v>503200</v>
      </c>
      <c r="F48" s="33"/>
    </row>
    <row r="49" spans="1:6" ht="158.25" customHeight="1">
      <c r="A49" s="450" t="s">
        <v>501</v>
      </c>
      <c r="B49" s="51" t="s">
        <v>4</v>
      </c>
      <c r="C49" s="451" t="s">
        <v>505</v>
      </c>
      <c r="D49" s="39">
        <v>503200</v>
      </c>
      <c r="E49" s="39">
        <v>503200</v>
      </c>
      <c r="F49" s="39"/>
    </row>
    <row r="50" spans="1:6" ht="15" customHeight="1">
      <c r="A50" s="30" t="s">
        <v>53</v>
      </c>
      <c r="B50" s="34" t="s">
        <v>15</v>
      </c>
      <c r="C50" s="53" t="s">
        <v>52</v>
      </c>
      <c r="D50" s="33">
        <f>D51+D55+D52</f>
        <v>2981700</v>
      </c>
      <c r="E50" s="33">
        <f>E51+E55+E52</f>
        <v>2498922.8099999996</v>
      </c>
      <c r="F50" s="33">
        <f t="shared" si="0"/>
        <v>482777.1900000004</v>
      </c>
    </row>
    <row r="51" spans="1:6" ht="94.5">
      <c r="A51" s="44" t="s">
        <v>51</v>
      </c>
      <c r="B51" s="49" t="s">
        <v>70</v>
      </c>
      <c r="C51" s="54" t="s">
        <v>50</v>
      </c>
      <c r="D51" s="39">
        <v>569800</v>
      </c>
      <c r="E51" s="39">
        <v>537800</v>
      </c>
      <c r="F51" s="39">
        <f t="shared" si="0"/>
        <v>32000</v>
      </c>
    </row>
    <row r="52" spans="1:6" ht="63">
      <c r="A52" s="30" t="s">
        <v>125</v>
      </c>
      <c r="B52" s="34" t="s">
        <v>15</v>
      </c>
      <c r="C52" s="53" t="s">
        <v>124</v>
      </c>
      <c r="D52" s="33">
        <f>D53</f>
        <v>1400</v>
      </c>
      <c r="E52" s="33">
        <f>E53</f>
        <v>-19000</v>
      </c>
      <c r="F52" s="33">
        <f t="shared" si="0"/>
        <v>20400</v>
      </c>
    </row>
    <row r="53" spans="1:6" ht="110.25">
      <c r="A53" s="44" t="s">
        <v>128</v>
      </c>
      <c r="B53" s="49" t="s">
        <v>126</v>
      </c>
      <c r="C53" s="54" t="s">
        <v>127</v>
      </c>
      <c r="D53" s="39">
        <v>1400</v>
      </c>
      <c r="E53" s="39">
        <v>-19000</v>
      </c>
      <c r="F53" s="39">
        <f t="shared" si="0"/>
        <v>20400</v>
      </c>
    </row>
    <row r="54" spans="1:6" ht="47.25">
      <c r="A54" s="47" t="s">
        <v>49</v>
      </c>
      <c r="B54" s="50" t="s">
        <v>15</v>
      </c>
      <c r="C54" s="55" t="s">
        <v>48</v>
      </c>
      <c r="D54" s="33">
        <f>D55</f>
        <v>2410500</v>
      </c>
      <c r="E54" s="33">
        <f>E55</f>
        <v>1980122.8099999998</v>
      </c>
      <c r="F54" s="33">
        <f t="shared" si="0"/>
        <v>430377.1900000002</v>
      </c>
    </row>
    <row r="55" spans="1:6" ht="47.25">
      <c r="A55" s="44" t="s">
        <v>47</v>
      </c>
      <c r="B55" s="49" t="s">
        <v>15</v>
      </c>
      <c r="C55" s="46" t="s">
        <v>46</v>
      </c>
      <c r="D55" s="39">
        <f>SUM(D56:D62)</f>
        <v>2410500</v>
      </c>
      <c r="E55" s="39">
        <f>SUM(E56:E62)</f>
        <v>1980122.8099999998</v>
      </c>
      <c r="F55" s="39">
        <f t="shared" si="0"/>
        <v>430377.1900000002</v>
      </c>
    </row>
    <row r="56" spans="1:7" ht="78.75">
      <c r="A56" s="37" t="s">
        <v>91</v>
      </c>
      <c r="B56" s="49" t="s">
        <v>45</v>
      </c>
      <c r="C56" s="46" t="s">
        <v>344</v>
      </c>
      <c r="D56" s="39">
        <v>1831400</v>
      </c>
      <c r="E56" s="39">
        <v>1405000</v>
      </c>
      <c r="F56" s="39">
        <f t="shared" si="0"/>
        <v>426400</v>
      </c>
      <c r="G56" s="142"/>
    </row>
    <row r="57" spans="1:7" ht="78.75">
      <c r="A57" s="37" t="s">
        <v>91</v>
      </c>
      <c r="B57" s="49" t="s">
        <v>387</v>
      </c>
      <c r="C57" s="46" t="s">
        <v>344</v>
      </c>
      <c r="D57" s="39">
        <v>220000</v>
      </c>
      <c r="E57" s="39">
        <v>210000</v>
      </c>
      <c r="F57" s="39">
        <f t="shared" si="0"/>
        <v>10000</v>
      </c>
      <c r="G57" s="142"/>
    </row>
    <row r="58" spans="1:7" ht="78.75">
      <c r="A58" s="37" t="s">
        <v>91</v>
      </c>
      <c r="B58" s="49" t="s">
        <v>388</v>
      </c>
      <c r="C58" s="46" t="s">
        <v>344</v>
      </c>
      <c r="D58" s="39">
        <v>67000</v>
      </c>
      <c r="E58" s="39">
        <v>64500</v>
      </c>
      <c r="F58" s="39">
        <f t="shared" si="0"/>
        <v>2500</v>
      </c>
      <c r="G58" s="142"/>
    </row>
    <row r="59" spans="1:7" ht="78.75">
      <c r="A59" s="37" t="s">
        <v>91</v>
      </c>
      <c r="B59" s="49" t="s">
        <v>492</v>
      </c>
      <c r="C59" s="46" t="s">
        <v>344</v>
      </c>
      <c r="D59" s="39">
        <v>60000</v>
      </c>
      <c r="E59" s="39">
        <v>60000</v>
      </c>
      <c r="F59" s="39">
        <f t="shared" si="0"/>
        <v>0</v>
      </c>
      <c r="G59" s="142"/>
    </row>
    <row r="60" spans="1:7" ht="78.75">
      <c r="A60" s="37" t="s">
        <v>91</v>
      </c>
      <c r="B60" s="49" t="s">
        <v>44</v>
      </c>
      <c r="C60" s="46" t="s">
        <v>344</v>
      </c>
      <c r="D60" s="39">
        <v>189300</v>
      </c>
      <c r="E60" s="39">
        <v>234237.66</v>
      </c>
      <c r="F60" s="39">
        <f t="shared" si="0"/>
        <v>-44937.66</v>
      </c>
      <c r="G60" s="142"/>
    </row>
    <row r="61" spans="1:7" ht="78.75">
      <c r="A61" s="37" t="s">
        <v>90</v>
      </c>
      <c r="B61" s="49" t="s">
        <v>44</v>
      </c>
      <c r="C61" s="46" t="s">
        <v>43</v>
      </c>
      <c r="D61" s="39">
        <v>40400</v>
      </c>
      <c r="E61" s="39">
        <v>4000</v>
      </c>
      <c r="F61" s="39">
        <f t="shared" si="0"/>
        <v>36400</v>
      </c>
      <c r="G61" s="142"/>
    </row>
    <row r="62" spans="1:7" ht="75" customHeight="1">
      <c r="A62" s="37" t="s">
        <v>90</v>
      </c>
      <c r="B62" s="49" t="s">
        <v>493</v>
      </c>
      <c r="C62" s="46" t="s">
        <v>43</v>
      </c>
      <c r="D62" s="39">
        <v>2400</v>
      </c>
      <c r="E62" s="39">
        <v>2385.15</v>
      </c>
      <c r="F62" s="39">
        <f t="shared" si="0"/>
        <v>14.849999999999909</v>
      </c>
      <c r="G62" s="142"/>
    </row>
    <row r="63" spans="1:6" ht="15.75">
      <c r="A63" s="30" t="s">
        <v>40</v>
      </c>
      <c r="B63" s="34" t="s">
        <v>15</v>
      </c>
      <c r="C63" s="32" t="s">
        <v>39</v>
      </c>
      <c r="D63" s="33">
        <f>D66+D70</f>
        <v>8316700</v>
      </c>
      <c r="E63" s="33">
        <f>E66+E70</f>
        <v>7842934.859999999</v>
      </c>
      <c r="F63" s="33">
        <f>F66+F70</f>
        <v>473765.14000000013</v>
      </c>
    </row>
    <row r="64" spans="1:6" s="144" customFormat="1" ht="47.25">
      <c r="A64" s="47" t="s">
        <v>38</v>
      </c>
      <c r="B64" s="50" t="s">
        <v>15</v>
      </c>
      <c r="C64" s="55" t="s">
        <v>84</v>
      </c>
      <c r="D64" s="149">
        <f>D65</f>
        <v>8316700</v>
      </c>
      <c r="E64" s="149">
        <f>E65</f>
        <v>7842934.859999999</v>
      </c>
      <c r="F64" s="33">
        <f t="shared" si="0"/>
        <v>473765.1400000006</v>
      </c>
    </row>
    <row r="65" spans="1:6" s="144" customFormat="1" ht="31.5">
      <c r="A65" s="47" t="s">
        <v>37</v>
      </c>
      <c r="B65" s="50" t="s">
        <v>15</v>
      </c>
      <c r="C65" s="55" t="s">
        <v>36</v>
      </c>
      <c r="D65" s="149">
        <f>D66+D70</f>
        <v>8316700</v>
      </c>
      <c r="E65" s="149">
        <f>E66+E70</f>
        <v>7842934.859999999</v>
      </c>
      <c r="F65" s="33">
        <f t="shared" si="0"/>
        <v>473765.1400000006</v>
      </c>
    </row>
    <row r="66" spans="1:6" s="144" customFormat="1" ht="47.25">
      <c r="A66" s="47" t="s">
        <v>35</v>
      </c>
      <c r="B66" s="50" t="s">
        <v>15</v>
      </c>
      <c r="C66" s="55" t="s">
        <v>34</v>
      </c>
      <c r="D66" s="149">
        <f>D67</f>
        <v>2240000</v>
      </c>
      <c r="E66" s="149">
        <f>E67</f>
        <v>1985398.23</v>
      </c>
      <c r="F66" s="33">
        <f t="shared" si="0"/>
        <v>254601.77000000002</v>
      </c>
    </row>
    <row r="67" spans="1:6" s="144" customFormat="1" ht="78.75">
      <c r="A67" s="452" t="s">
        <v>507</v>
      </c>
      <c r="B67" s="50" t="s">
        <v>4</v>
      </c>
      <c r="C67" s="55" t="s">
        <v>506</v>
      </c>
      <c r="D67" s="149">
        <f>D68+D69</f>
        <v>2240000</v>
      </c>
      <c r="E67" s="149">
        <f>E68+E69</f>
        <v>1985398.23</v>
      </c>
      <c r="F67" s="33">
        <f t="shared" si="0"/>
        <v>254601.77000000002</v>
      </c>
    </row>
    <row r="68" spans="1:6" ht="93" customHeight="1">
      <c r="A68" s="453" t="s">
        <v>508</v>
      </c>
      <c r="B68" s="51" t="s">
        <v>4</v>
      </c>
      <c r="C68" s="57" t="s">
        <v>32</v>
      </c>
      <c r="D68" s="454">
        <v>2234400</v>
      </c>
      <c r="E68" s="39">
        <v>1979798.23</v>
      </c>
      <c r="F68" s="39">
        <f t="shared" si="0"/>
        <v>254601.77000000002</v>
      </c>
    </row>
    <row r="69" spans="1:6" ht="128.25" customHeight="1">
      <c r="A69" s="56" t="s">
        <v>31</v>
      </c>
      <c r="B69" s="51" t="s">
        <v>4</v>
      </c>
      <c r="C69" s="57" t="s">
        <v>30</v>
      </c>
      <c r="D69" s="454">
        <v>5600</v>
      </c>
      <c r="E69" s="454">
        <v>5600</v>
      </c>
      <c r="F69" s="39">
        <f>D69-E69</f>
        <v>0</v>
      </c>
    </row>
    <row r="70" spans="1:6" s="144" customFormat="1" ht="78.75">
      <c r="A70" s="47" t="s">
        <v>29</v>
      </c>
      <c r="B70" s="50" t="s">
        <v>15</v>
      </c>
      <c r="C70" s="55" t="s">
        <v>28</v>
      </c>
      <c r="D70" s="149">
        <f>D71</f>
        <v>6076700</v>
      </c>
      <c r="E70" s="149">
        <f>E71</f>
        <v>5857536.63</v>
      </c>
      <c r="F70" s="33">
        <f t="shared" si="0"/>
        <v>219163.3700000001</v>
      </c>
    </row>
    <row r="71" spans="1:6" s="144" customFormat="1" ht="110.25">
      <c r="A71" s="47" t="s">
        <v>27</v>
      </c>
      <c r="B71" s="50" t="s">
        <v>4</v>
      </c>
      <c r="C71" s="55" t="s">
        <v>26</v>
      </c>
      <c r="D71" s="149">
        <f>D72+D73</f>
        <v>6076700</v>
      </c>
      <c r="E71" s="149">
        <f>E72+E73</f>
        <v>5857536.63</v>
      </c>
      <c r="F71" s="33">
        <f t="shared" si="0"/>
        <v>219163.3700000001</v>
      </c>
    </row>
    <row r="72" spans="1:6" ht="63">
      <c r="A72" s="48" t="s">
        <v>25</v>
      </c>
      <c r="B72" s="51" t="s">
        <v>4</v>
      </c>
      <c r="C72" s="57" t="s">
        <v>24</v>
      </c>
      <c r="D72" s="454">
        <v>3761800</v>
      </c>
      <c r="E72" s="455">
        <v>3697025</v>
      </c>
      <c r="F72" s="39">
        <f t="shared" si="0"/>
        <v>64775</v>
      </c>
    </row>
    <row r="73" spans="1:6" ht="63">
      <c r="A73" s="48" t="s">
        <v>23</v>
      </c>
      <c r="B73" s="51" t="s">
        <v>4</v>
      </c>
      <c r="C73" s="57" t="s">
        <v>22</v>
      </c>
      <c r="D73" s="454">
        <v>2314900</v>
      </c>
      <c r="E73" s="455">
        <v>2160511.63</v>
      </c>
      <c r="F73" s="39">
        <f t="shared" si="0"/>
        <v>154388.3700000001</v>
      </c>
    </row>
    <row r="74" spans="1:6" ht="15.75">
      <c r="A74" s="58"/>
      <c r="B74" s="59"/>
      <c r="C74" s="60"/>
      <c r="D74" s="61"/>
      <c r="E74" s="62"/>
      <c r="F74" s="62"/>
    </row>
    <row r="75" spans="1:6" ht="47.25">
      <c r="A75" s="6" t="s">
        <v>232</v>
      </c>
      <c r="B75" s="5" t="s">
        <v>345</v>
      </c>
      <c r="C75" s="6" t="s">
        <v>265</v>
      </c>
      <c r="D75" s="63" t="s">
        <v>233</v>
      </c>
      <c r="E75" s="64" t="s">
        <v>120</v>
      </c>
      <c r="F75" s="65" t="s">
        <v>302</v>
      </c>
    </row>
    <row r="76" spans="1:6" ht="15.75">
      <c r="A76" s="66">
        <v>1</v>
      </c>
      <c r="B76" s="34" t="s">
        <v>202</v>
      </c>
      <c r="C76" s="66">
        <v>3</v>
      </c>
      <c r="D76" s="67">
        <v>4</v>
      </c>
      <c r="E76" s="67">
        <v>5</v>
      </c>
      <c r="F76" s="68">
        <v>6</v>
      </c>
    </row>
    <row r="77" spans="1:6" ht="15.75">
      <c r="A77" s="30" t="s">
        <v>331</v>
      </c>
      <c r="B77" s="34"/>
      <c r="C77" s="66" t="s">
        <v>95</v>
      </c>
      <c r="D77" s="69">
        <f>D78+D201+D213+D253+D260+D284+D300+D324+D207</f>
        <v>55447500</v>
      </c>
      <c r="E77" s="69">
        <f>E78+E201+E213+E253+E260+E284+E300+E324+E207</f>
        <v>53969181.64</v>
      </c>
      <c r="F77" s="69">
        <f>D77-E77</f>
        <v>1478318.3599999994</v>
      </c>
    </row>
    <row r="78" spans="1:6" ht="15.75">
      <c r="A78" s="70" t="s">
        <v>20</v>
      </c>
      <c r="B78" s="34" t="s">
        <v>15</v>
      </c>
      <c r="C78" s="53" t="s">
        <v>133</v>
      </c>
      <c r="D78" s="71">
        <f>D79+D86+D115+D152+D160+D163</f>
        <v>31599100</v>
      </c>
      <c r="E78" s="71">
        <f>E79+E86++E115+E152+E160+E163</f>
        <v>30715231.659999996</v>
      </c>
      <c r="F78" s="69">
        <f aca="true" t="shared" si="2" ref="F78:F151">D78-E78</f>
        <v>883868.3400000036</v>
      </c>
    </row>
    <row r="79" spans="1:6" ht="47.25">
      <c r="A79" s="72" t="s">
        <v>19</v>
      </c>
      <c r="B79" s="34" t="s">
        <v>14</v>
      </c>
      <c r="C79" s="53" t="s">
        <v>141</v>
      </c>
      <c r="D79" s="71">
        <f>D80+D84</f>
        <v>949100</v>
      </c>
      <c r="E79" s="71">
        <f>E80+E84</f>
        <v>917923.62</v>
      </c>
      <c r="F79" s="69">
        <f t="shared" si="2"/>
        <v>31176.380000000005</v>
      </c>
    </row>
    <row r="80" spans="1:6" ht="47.25">
      <c r="A80" s="73" t="s">
        <v>346</v>
      </c>
      <c r="B80" s="34" t="s">
        <v>14</v>
      </c>
      <c r="C80" s="53" t="s">
        <v>134</v>
      </c>
      <c r="D80" s="71">
        <f>D81</f>
        <v>949000</v>
      </c>
      <c r="E80" s="71">
        <f>E81</f>
        <v>917870.99</v>
      </c>
      <c r="F80" s="69">
        <f t="shared" si="2"/>
        <v>31129.01000000001</v>
      </c>
    </row>
    <row r="81" spans="1:6" ht="31.5">
      <c r="A81" s="74" t="s">
        <v>347</v>
      </c>
      <c r="B81" s="34" t="s">
        <v>14</v>
      </c>
      <c r="C81" s="53" t="s">
        <v>348</v>
      </c>
      <c r="D81" s="71">
        <f>D82+D83</f>
        <v>949000</v>
      </c>
      <c r="E81" s="71">
        <f>E82+E83</f>
        <v>917870.99</v>
      </c>
      <c r="F81" s="69">
        <f t="shared" si="2"/>
        <v>31129.01000000001</v>
      </c>
    </row>
    <row r="82" spans="1:6" ht="15.75">
      <c r="A82" s="75" t="s">
        <v>131</v>
      </c>
      <c r="B82" s="49" t="s">
        <v>14</v>
      </c>
      <c r="C82" s="54" t="s">
        <v>135</v>
      </c>
      <c r="D82" s="76">
        <v>765700</v>
      </c>
      <c r="E82" s="76">
        <v>744141.21</v>
      </c>
      <c r="F82" s="95">
        <f t="shared" si="2"/>
        <v>21558.790000000037</v>
      </c>
    </row>
    <row r="83" spans="1:6" ht="15.75">
      <c r="A83" s="75" t="s">
        <v>132</v>
      </c>
      <c r="B83" s="49" t="s">
        <v>14</v>
      </c>
      <c r="C83" s="54" t="s">
        <v>136</v>
      </c>
      <c r="D83" s="76">
        <v>183300</v>
      </c>
      <c r="E83" s="76">
        <v>173729.78</v>
      </c>
      <c r="F83" s="95">
        <f t="shared" si="2"/>
        <v>9570.220000000001</v>
      </c>
    </row>
    <row r="84" spans="1:6" ht="15.75">
      <c r="A84" s="81" t="s">
        <v>390</v>
      </c>
      <c r="B84" s="34" t="s">
        <v>14</v>
      </c>
      <c r="C84" s="53" t="s">
        <v>389</v>
      </c>
      <c r="D84" s="71">
        <f>D85</f>
        <v>100</v>
      </c>
      <c r="E84" s="71">
        <f>E85</f>
        <v>52.63</v>
      </c>
      <c r="F84" s="69">
        <f t="shared" si="2"/>
        <v>47.37</v>
      </c>
    </row>
    <row r="85" spans="1:6" ht="15.75">
      <c r="A85" s="75" t="s">
        <v>158</v>
      </c>
      <c r="B85" s="49" t="s">
        <v>14</v>
      </c>
      <c r="C85" s="54" t="s">
        <v>391</v>
      </c>
      <c r="D85" s="76">
        <v>100</v>
      </c>
      <c r="E85" s="76">
        <v>52.63</v>
      </c>
      <c r="F85" s="95">
        <f t="shared" si="2"/>
        <v>47.37</v>
      </c>
    </row>
    <row r="86" spans="1:6" ht="78.75">
      <c r="A86" s="77" t="s">
        <v>92</v>
      </c>
      <c r="B86" s="34" t="s">
        <v>14</v>
      </c>
      <c r="C86" s="53" t="s">
        <v>142</v>
      </c>
      <c r="D86" s="71">
        <f>D90+D92+D104+D111+D113+D87+D96+D98</f>
        <v>7958100</v>
      </c>
      <c r="E86" s="71">
        <f>E90+E92+E104+E111+E113+E87+E96+E98</f>
        <v>7441842.8100000005</v>
      </c>
      <c r="F86" s="69">
        <f t="shared" si="2"/>
        <v>516257.1899999995</v>
      </c>
    </row>
    <row r="87" spans="1:6" ht="31.5">
      <c r="A87" s="77" t="s">
        <v>347</v>
      </c>
      <c r="B87" s="34" t="s">
        <v>14</v>
      </c>
      <c r="C87" s="53" t="s">
        <v>480</v>
      </c>
      <c r="D87" s="71">
        <f>D88+D89</f>
        <v>444600</v>
      </c>
      <c r="E87" s="71">
        <f>E88+E89</f>
        <v>419513.17000000004</v>
      </c>
      <c r="F87" s="69">
        <f t="shared" si="2"/>
        <v>25086.829999999958</v>
      </c>
    </row>
    <row r="88" spans="1:6" ht="15.75">
      <c r="A88" s="82" t="s">
        <v>131</v>
      </c>
      <c r="B88" s="49" t="s">
        <v>14</v>
      </c>
      <c r="C88" s="54" t="s">
        <v>481</v>
      </c>
      <c r="D88" s="76">
        <v>341400</v>
      </c>
      <c r="E88" s="76">
        <v>323134.57</v>
      </c>
      <c r="F88" s="95">
        <f t="shared" si="2"/>
        <v>18265.429999999993</v>
      </c>
    </row>
    <row r="89" spans="1:6" ht="15.75">
      <c r="A89" s="82" t="s">
        <v>132</v>
      </c>
      <c r="B89" s="49" t="s">
        <v>14</v>
      </c>
      <c r="C89" s="54" t="s">
        <v>482</v>
      </c>
      <c r="D89" s="76">
        <v>103200</v>
      </c>
      <c r="E89" s="76">
        <v>96378.6</v>
      </c>
      <c r="F89" s="95">
        <f t="shared" si="2"/>
        <v>6821.399999999994</v>
      </c>
    </row>
    <row r="90" spans="1:6" ht="78.75">
      <c r="A90" s="77" t="s">
        <v>349</v>
      </c>
      <c r="B90" s="34" t="s">
        <v>14</v>
      </c>
      <c r="C90" s="53" t="s">
        <v>350</v>
      </c>
      <c r="D90" s="71">
        <f>D91</f>
        <v>112300</v>
      </c>
      <c r="E90" s="71">
        <f>E91</f>
        <v>96602</v>
      </c>
      <c r="F90" s="69">
        <f t="shared" si="2"/>
        <v>15698</v>
      </c>
    </row>
    <row r="91" spans="1:6" ht="15.75">
      <c r="A91" s="78" t="s">
        <v>143</v>
      </c>
      <c r="B91" s="49" t="s">
        <v>14</v>
      </c>
      <c r="C91" s="54" t="s">
        <v>351</v>
      </c>
      <c r="D91" s="76">
        <v>112300</v>
      </c>
      <c r="E91" s="76">
        <v>96602</v>
      </c>
      <c r="F91" s="95">
        <f t="shared" si="2"/>
        <v>15698</v>
      </c>
    </row>
    <row r="92" spans="1:6" ht="47.25">
      <c r="A92" s="79" t="s">
        <v>346</v>
      </c>
      <c r="B92" s="34" t="s">
        <v>14</v>
      </c>
      <c r="C92" s="53" t="s">
        <v>137</v>
      </c>
      <c r="D92" s="71">
        <f>D93</f>
        <v>4118400</v>
      </c>
      <c r="E92" s="71">
        <f>E93</f>
        <v>3943433.29</v>
      </c>
      <c r="F92" s="69">
        <f t="shared" si="2"/>
        <v>174966.70999999996</v>
      </c>
    </row>
    <row r="93" spans="1:6" ht="31.5">
      <c r="A93" s="74" t="s">
        <v>347</v>
      </c>
      <c r="B93" s="34" t="s">
        <v>14</v>
      </c>
      <c r="C93" s="53" t="s">
        <v>352</v>
      </c>
      <c r="D93" s="71">
        <f>D94+D95</f>
        <v>4118400</v>
      </c>
      <c r="E93" s="71">
        <f>E94+E95</f>
        <v>3943433.29</v>
      </c>
      <c r="F93" s="69">
        <f t="shared" si="2"/>
        <v>174966.70999999996</v>
      </c>
    </row>
    <row r="94" spans="1:6" ht="15.75">
      <c r="A94" s="80" t="s">
        <v>131</v>
      </c>
      <c r="B94" s="49" t="s">
        <v>14</v>
      </c>
      <c r="C94" s="54" t="s">
        <v>138</v>
      </c>
      <c r="D94" s="76">
        <v>3174100</v>
      </c>
      <c r="E94" s="76">
        <v>3051098.33</v>
      </c>
      <c r="F94" s="95">
        <f t="shared" si="2"/>
        <v>123001.66999999993</v>
      </c>
    </row>
    <row r="95" spans="1:6" ht="15.75">
      <c r="A95" s="80" t="s">
        <v>132</v>
      </c>
      <c r="B95" s="49" t="s">
        <v>14</v>
      </c>
      <c r="C95" s="54" t="s">
        <v>139</v>
      </c>
      <c r="D95" s="76">
        <v>944300</v>
      </c>
      <c r="E95" s="76">
        <v>892334.96</v>
      </c>
      <c r="F95" s="95">
        <f t="shared" si="2"/>
        <v>51965.04000000004</v>
      </c>
    </row>
    <row r="96" spans="1:6" ht="47.25">
      <c r="A96" s="84" t="s">
        <v>392</v>
      </c>
      <c r="B96" s="34" t="s">
        <v>14</v>
      </c>
      <c r="C96" s="53" t="s">
        <v>393</v>
      </c>
      <c r="D96" s="71">
        <f>D97</f>
        <v>600</v>
      </c>
      <c r="E96" s="71">
        <f>E97</f>
        <v>516.13</v>
      </c>
      <c r="F96" s="69">
        <f t="shared" si="2"/>
        <v>83.87</v>
      </c>
    </row>
    <row r="97" spans="1:6" ht="15.75">
      <c r="A97" s="80" t="s">
        <v>394</v>
      </c>
      <c r="B97" s="49" t="s">
        <v>14</v>
      </c>
      <c r="C97" s="54" t="s">
        <v>395</v>
      </c>
      <c r="D97" s="76">
        <v>600</v>
      </c>
      <c r="E97" s="76">
        <v>516.13</v>
      </c>
      <c r="F97" s="95">
        <f t="shared" si="2"/>
        <v>83.87</v>
      </c>
    </row>
    <row r="98" spans="1:6" ht="47.25">
      <c r="A98" s="84" t="s">
        <v>441</v>
      </c>
      <c r="B98" s="34" t="s">
        <v>14</v>
      </c>
      <c r="C98" s="53" t="s">
        <v>442</v>
      </c>
      <c r="D98" s="71">
        <f>SUM(D99:D103)</f>
        <v>490200</v>
      </c>
      <c r="E98" s="71">
        <f>SUM(E99:E103)</f>
        <v>462380.61</v>
      </c>
      <c r="F98" s="69">
        <f aca="true" t="shared" si="3" ref="F98:F103">D98-E98</f>
        <v>27819.390000000014</v>
      </c>
    </row>
    <row r="99" spans="1:6" ht="15.75">
      <c r="A99" s="82" t="s">
        <v>144</v>
      </c>
      <c r="B99" s="49" t="s">
        <v>14</v>
      </c>
      <c r="C99" s="54" t="s">
        <v>443</v>
      </c>
      <c r="D99" s="76">
        <v>118900</v>
      </c>
      <c r="E99" s="76">
        <v>115276.86</v>
      </c>
      <c r="F99" s="95">
        <f t="shared" si="3"/>
        <v>3623.1399999999994</v>
      </c>
    </row>
    <row r="100" spans="1:6" ht="15.75">
      <c r="A100" s="82" t="s">
        <v>146</v>
      </c>
      <c r="B100" s="49" t="s">
        <v>14</v>
      </c>
      <c r="C100" s="54" t="s">
        <v>444</v>
      </c>
      <c r="D100" s="76">
        <v>65600</v>
      </c>
      <c r="E100" s="76">
        <v>41600</v>
      </c>
      <c r="F100" s="95">
        <f t="shared" si="3"/>
        <v>24000</v>
      </c>
    </row>
    <row r="101" spans="1:6" ht="15.75">
      <c r="A101" s="82" t="s">
        <v>147</v>
      </c>
      <c r="B101" s="49" t="s">
        <v>14</v>
      </c>
      <c r="C101" s="54" t="s">
        <v>445</v>
      </c>
      <c r="D101" s="76">
        <v>158200</v>
      </c>
      <c r="E101" s="76">
        <v>158157.75</v>
      </c>
      <c r="F101" s="95">
        <f t="shared" si="3"/>
        <v>42.25</v>
      </c>
    </row>
    <row r="102" spans="1:6" ht="15.75">
      <c r="A102" s="82" t="s">
        <v>152</v>
      </c>
      <c r="B102" s="49" t="s">
        <v>14</v>
      </c>
      <c r="C102" s="54" t="s">
        <v>446</v>
      </c>
      <c r="D102" s="76">
        <v>136200</v>
      </c>
      <c r="E102" s="76">
        <v>136120</v>
      </c>
      <c r="F102" s="95">
        <f t="shared" si="3"/>
        <v>80</v>
      </c>
    </row>
    <row r="103" spans="1:6" ht="15.75">
      <c r="A103" s="82" t="s">
        <v>153</v>
      </c>
      <c r="B103" s="49" t="s">
        <v>14</v>
      </c>
      <c r="C103" s="54" t="s">
        <v>447</v>
      </c>
      <c r="D103" s="76">
        <v>11300</v>
      </c>
      <c r="E103" s="76">
        <v>11226</v>
      </c>
      <c r="F103" s="95">
        <f t="shared" si="3"/>
        <v>74</v>
      </c>
    </row>
    <row r="104" spans="1:6" ht="47.25">
      <c r="A104" s="81" t="s">
        <v>353</v>
      </c>
      <c r="B104" s="34" t="s">
        <v>14</v>
      </c>
      <c r="C104" s="53" t="s">
        <v>140</v>
      </c>
      <c r="D104" s="71">
        <f>SUM(D105:D110)</f>
        <v>2526300</v>
      </c>
      <c r="E104" s="71">
        <f>SUM(E105:E110)</f>
        <v>2341702.3200000003</v>
      </c>
      <c r="F104" s="69">
        <f t="shared" si="2"/>
        <v>184597.6799999997</v>
      </c>
    </row>
    <row r="105" spans="1:6" ht="15.75">
      <c r="A105" s="82" t="s">
        <v>144</v>
      </c>
      <c r="B105" s="49" t="s">
        <v>14</v>
      </c>
      <c r="C105" s="54" t="s">
        <v>148</v>
      </c>
      <c r="D105" s="76">
        <v>17600</v>
      </c>
      <c r="E105" s="76">
        <v>17585.95</v>
      </c>
      <c r="F105" s="95">
        <f t="shared" si="2"/>
        <v>14.049999999999272</v>
      </c>
    </row>
    <row r="106" spans="1:6" ht="15.75">
      <c r="A106" s="82" t="s">
        <v>145</v>
      </c>
      <c r="B106" s="49" t="s">
        <v>14</v>
      </c>
      <c r="C106" s="54" t="s">
        <v>149</v>
      </c>
      <c r="D106" s="76">
        <v>523300</v>
      </c>
      <c r="E106" s="76">
        <v>426011.75</v>
      </c>
      <c r="F106" s="95">
        <f t="shared" si="2"/>
        <v>97288.25</v>
      </c>
    </row>
    <row r="107" spans="1:6" ht="15.75">
      <c r="A107" s="82" t="s">
        <v>146</v>
      </c>
      <c r="B107" s="49" t="s">
        <v>14</v>
      </c>
      <c r="C107" s="54" t="s">
        <v>150</v>
      </c>
      <c r="D107" s="76">
        <v>561100</v>
      </c>
      <c r="E107" s="76">
        <v>561007.6</v>
      </c>
      <c r="F107" s="95">
        <f t="shared" si="2"/>
        <v>92.40000000002328</v>
      </c>
    </row>
    <row r="108" spans="1:6" ht="15.75">
      <c r="A108" s="82" t="s">
        <v>147</v>
      </c>
      <c r="B108" s="49" t="s">
        <v>14</v>
      </c>
      <c r="C108" s="54" t="s">
        <v>151</v>
      </c>
      <c r="D108" s="76">
        <v>384300</v>
      </c>
      <c r="E108" s="76">
        <v>336890</v>
      </c>
      <c r="F108" s="95">
        <f t="shared" si="2"/>
        <v>47410</v>
      </c>
    </row>
    <row r="109" spans="1:6" ht="15.75">
      <c r="A109" s="82" t="s">
        <v>152</v>
      </c>
      <c r="B109" s="49" t="s">
        <v>14</v>
      </c>
      <c r="C109" s="54" t="s">
        <v>154</v>
      </c>
      <c r="D109" s="76">
        <v>822900</v>
      </c>
      <c r="E109" s="76">
        <v>822815.02</v>
      </c>
      <c r="F109" s="95">
        <f t="shared" si="2"/>
        <v>84.97999999998137</v>
      </c>
    </row>
    <row r="110" spans="1:6" ht="15.75">
      <c r="A110" s="82" t="s">
        <v>153</v>
      </c>
      <c r="B110" s="49" t="s">
        <v>14</v>
      </c>
      <c r="C110" s="54" t="s">
        <v>155</v>
      </c>
      <c r="D110" s="76">
        <v>217100</v>
      </c>
      <c r="E110" s="76">
        <v>177392</v>
      </c>
      <c r="F110" s="95">
        <f t="shared" si="2"/>
        <v>39708</v>
      </c>
    </row>
    <row r="111" spans="1:6" ht="31.5">
      <c r="A111" s="77" t="s">
        <v>156</v>
      </c>
      <c r="B111" s="34" t="s">
        <v>14</v>
      </c>
      <c r="C111" s="53" t="s">
        <v>159</v>
      </c>
      <c r="D111" s="71">
        <f>D112</f>
        <v>38000</v>
      </c>
      <c r="E111" s="71">
        <f>E112</f>
        <v>11055</v>
      </c>
      <c r="F111" s="69">
        <f t="shared" si="2"/>
        <v>26945</v>
      </c>
    </row>
    <row r="112" spans="1:6" ht="15.75">
      <c r="A112" s="82" t="s">
        <v>158</v>
      </c>
      <c r="B112" s="49" t="s">
        <v>14</v>
      </c>
      <c r="C112" s="54" t="s">
        <v>157</v>
      </c>
      <c r="D112" s="76">
        <v>38000</v>
      </c>
      <c r="E112" s="76">
        <v>11055</v>
      </c>
      <c r="F112" s="95">
        <f t="shared" si="2"/>
        <v>26945</v>
      </c>
    </row>
    <row r="113" spans="1:6" ht="31.5">
      <c r="A113" s="77" t="s">
        <v>160</v>
      </c>
      <c r="B113" s="34" t="s">
        <v>14</v>
      </c>
      <c r="C113" s="53" t="s">
        <v>161</v>
      </c>
      <c r="D113" s="71">
        <f>D114</f>
        <v>227700</v>
      </c>
      <c r="E113" s="71">
        <f>E114</f>
        <v>166640.29</v>
      </c>
      <c r="F113" s="69">
        <f t="shared" si="2"/>
        <v>61059.70999999999</v>
      </c>
    </row>
    <row r="114" spans="1:6" ht="15.75">
      <c r="A114" s="82" t="s">
        <v>158</v>
      </c>
      <c r="B114" s="49" t="s">
        <v>14</v>
      </c>
      <c r="C114" s="54" t="s">
        <v>162</v>
      </c>
      <c r="D114" s="76">
        <v>227700</v>
      </c>
      <c r="E114" s="76">
        <v>166640.29</v>
      </c>
      <c r="F114" s="95">
        <f t="shared" si="2"/>
        <v>61059.70999999999</v>
      </c>
    </row>
    <row r="115" spans="1:6" ht="78.75">
      <c r="A115" s="83" t="s">
        <v>93</v>
      </c>
      <c r="B115" s="34" t="s">
        <v>4</v>
      </c>
      <c r="C115" s="53" t="s">
        <v>163</v>
      </c>
      <c r="D115" s="71">
        <f>D116+D123+D149</f>
        <v>13522500</v>
      </c>
      <c r="E115" s="71">
        <f>E116+E123+E149</f>
        <v>13321510.55</v>
      </c>
      <c r="F115" s="69">
        <f t="shared" si="2"/>
        <v>200989.44999999925</v>
      </c>
    </row>
    <row r="116" spans="1:6" ht="78.75">
      <c r="A116" s="84" t="s">
        <v>18</v>
      </c>
      <c r="B116" s="34" t="s">
        <v>4</v>
      </c>
      <c r="C116" s="53" t="s">
        <v>165</v>
      </c>
      <c r="D116" s="71">
        <f>D117+D121</f>
        <v>1058300</v>
      </c>
      <c r="E116" s="71">
        <f>E117+E121</f>
        <v>1057494.39</v>
      </c>
      <c r="F116" s="71">
        <f>F117+F121</f>
        <v>805.6100000000093</v>
      </c>
    </row>
    <row r="117" spans="1:6" ht="15" customHeight="1">
      <c r="A117" s="73" t="s">
        <v>346</v>
      </c>
      <c r="B117" s="34" t="s">
        <v>4</v>
      </c>
      <c r="C117" s="53" t="s">
        <v>164</v>
      </c>
      <c r="D117" s="71">
        <f>D118</f>
        <v>1058200</v>
      </c>
      <c r="E117" s="71">
        <f>E118</f>
        <v>1057434.24</v>
      </c>
      <c r="F117" s="69">
        <f t="shared" si="2"/>
        <v>765.7600000000093</v>
      </c>
    </row>
    <row r="118" spans="1:6" ht="31.5">
      <c r="A118" s="74" t="s">
        <v>347</v>
      </c>
      <c r="B118" s="34" t="s">
        <v>4</v>
      </c>
      <c r="C118" s="53" t="s">
        <v>354</v>
      </c>
      <c r="D118" s="71">
        <f>D119+D120</f>
        <v>1058200</v>
      </c>
      <c r="E118" s="71">
        <f>E119+E120</f>
        <v>1057434.24</v>
      </c>
      <c r="F118" s="69">
        <f t="shared" si="2"/>
        <v>765.7600000000093</v>
      </c>
    </row>
    <row r="119" spans="1:6" ht="15" customHeight="1">
      <c r="A119" s="80" t="s">
        <v>131</v>
      </c>
      <c r="B119" s="49" t="s">
        <v>4</v>
      </c>
      <c r="C119" s="54" t="s">
        <v>166</v>
      </c>
      <c r="D119" s="76">
        <v>826900</v>
      </c>
      <c r="E119" s="76">
        <v>826802.35</v>
      </c>
      <c r="F119" s="95">
        <f t="shared" si="2"/>
        <v>97.65000000002328</v>
      </c>
    </row>
    <row r="120" spans="1:6" ht="15" customHeight="1">
      <c r="A120" s="80" t="s">
        <v>132</v>
      </c>
      <c r="B120" s="49" t="s">
        <v>4</v>
      </c>
      <c r="C120" s="54" t="s">
        <v>167</v>
      </c>
      <c r="D120" s="76">
        <v>231300</v>
      </c>
      <c r="E120" s="76">
        <v>230631.89</v>
      </c>
      <c r="F120" s="95">
        <f t="shared" si="2"/>
        <v>668.109999999986</v>
      </c>
    </row>
    <row r="121" spans="1:6" ht="15" customHeight="1">
      <c r="A121" s="77" t="s">
        <v>160</v>
      </c>
      <c r="B121" s="34" t="s">
        <v>4</v>
      </c>
      <c r="C121" s="53" t="s">
        <v>396</v>
      </c>
      <c r="D121" s="71">
        <f>D122</f>
        <v>100</v>
      </c>
      <c r="E121" s="71">
        <f>E122</f>
        <v>60.15</v>
      </c>
      <c r="F121" s="69">
        <f t="shared" si="2"/>
        <v>39.85</v>
      </c>
    </row>
    <row r="122" spans="1:6" ht="15" customHeight="1">
      <c r="A122" s="82" t="s">
        <v>158</v>
      </c>
      <c r="B122" s="49" t="s">
        <v>4</v>
      </c>
      <c r="C122" s="54" t="s">
        <v>397</v>
      </c>
      <c r="D122" s="76">
        <v>100</v>
      </c>
      <c r="E122" s="76">
        <v>60.15</v>
      </c>
      <c r="F122" s="95">
        <f t="shared" si="2"/>
        <v>39.85</v>
      </c>
    </row>
    <row r="123" spans="1:6" ht="78.75">
      <c r="A123" s="72" t="s">
        <v>168</v>
      </c>
      <c r="B123" s="34" t="s">
        <v>4</v>
      </c>
      <c r="C123" s="53" t="s">
        <v>170</v>
      </c>
      <c r="D123" s="71">
        <f>D124+D134+D145+D147+D141+D143+D128</f>
        <v>12458600</v>
      </c>
      <c r="E123" s="71">
        <f>E124+E134+E145+E147+E141+E143+E128</f>
        <v>12258416.16</v>
      </c>
      <c r="F123" s="71">
        <f>F124+F134+F145+F147+F141+F143</f>
        <v>195610.17000000048</v>
      </c>
    </row>
    <row r="124" spans="1:6" ht="47.25">
      <c r="A124" s="73" t="s">
        <v>346</v>
      </c>
      <c r="B124" s="34" t="s">
        <v>4</v>
      </c>
      <c r="C124" s="53" t="s">
        <v>173</v>
      </c>
      <c r="D124" s="71">
        <f>D125</f>
        <v>9647200</v>
      </c>
      <c r="E124" s="71">
        <f>E125</f>
        <v>9502559.6</v>
      </c>
      <c r="F124" s="69">
        <f t="shared" si="2"/>
        <v>144640.40000000037</v>
      </c>
    </row>
    <row r="125" spans="1:6" ht="31.5">
      <c r="A125" s="74" t="s">
        <v>347</v>
      </c>
      <c r="B125" s="34" t="s">
        <v>4</v>
      </c>
      <c r="C125" s="53" t="s">
        <v>355</v>
      </c>
      <c r="D125" s="71">
        <f>D126+D127</f>
        <v>9647200</v>
      </c>
      <c r="E125" s="71">
        <f>E126+E127</f>
        <v>9502559.6</v>
      </c>
      <c r="F125" s="69">
        <f t="shared" si="2"/>
        <v>144640.40000000037</v>
      </c>
    </row>
    <row r="126" spans="1:6" ht="15.75">
      <c r="A126" s="80" t="s">
        <v>131</v>
      </c>
      <c r="B126" s="49" t="s">
        <v>4</v>
      </c>
      <c r="C126" s="54" t="s">
        <v>171</v>
      </c>
      <c r="D126" s="76">
        <v>7615300</v>
      </c>
      <c r="E126" s="76">
        <v>7538664.25</v>
      </c>
      <c r="F126" s="95">
        <f t="shared" si="2"/>
        <v>76635.75</v>
      </c>
    </row>
    <row r="127" spans="1:6" ht="16.5" customHeight="1">
      <c r="A127" s="80" t="s">
        <v>132</v>
      </c>
      <c r="B127" s="49" t="s">
        <v>4</v>
      </c>
      <c r="C127" s="54" t="s">
        <v>172</v>
      </c>
      <c r="D127" s="76">
        <v>2031900</v>
      </c>
      <c r="E127" s="76">
        <v>1963895.35</v>
      </c>
      <c r="F127" s="95">
        <f t="shared" si="2"/>
        <v>68004.6499999999</v>
      </c>
    </row>
    <row r="128" spans="1:6" ht="45.75" customHeight="1">
      <c r="A128" s="84" t="s">
        <v>441</v>
      </c>
      <c r="B128" s="34" t="s">
        <v>4</v>
      </c>
      <c r="C128" s="53" t="s">
        <v>448</v>
      </c>
      <c r="D128" s="71">
        <f>SUM(D129:D133)</f>
        <v>571900</v>
      </c>
      <c r="E128" s="71">
        <f>SUM(E129:E133)</f>
        <v>567326.3300000001</v>
      </c>
      <c r="F128" s="69">
        <f aca="true" t="shared" si="4" ref="F128:F133">D128-E128</f>
        <v>4573.6699999999255</v>
      </c>
    </row>
    <row r="129" spans="1:6" ht="16.5" customHeight="1">
      <c r="A129" s="82" t="s">
        <v>144</v>
      </c>
      <c r="B129" s="49" t="s">
        <v>4</v>
      </c>
      <c r="C129" s="54" t="s">
        <v>449</v>
      </c>
      <c r="D129" s="76">
        <v>75400</v>
      </c>
      <c r="E129" s="76">
        <v>71440.56</v>
      </c>
      <c r="F129" s="95">
        <f t="shared" si="4"/>
        <v>3959.4400000000023</v>
      </c>
    </row>
    <row r="130" spans="1:6" ht="16.5" customHeight="1">
      <c r="A130" s="82" t="s">
        <v>146</v>
      </c>
      <c r="B130" s="49" t="s">
        <v>4</v>
      </c>
      <c r="C130" s="54" t="s">
        <v>450</v>
      </c>
      <c r="D130" s="76">
        <v>45700</v>
      </c>
      <c r="E130" s="76">
        <v>45700</v>
      </c>
      <c r="F130" s="95">
        <f t="shared" si="4"/>
        <v>0</v>
      </c>
    </row>
    <row r="131" spans="1:6" ht="16.5" customHeight="1">
      <c r="A131" s="82" t="s">
        <v>147</v>
      </c>
      <c r="B131" s="49" t="s">
        <v>4</v>
      </c>
      <c r="C131" s="54" t="s">
        <v>451</v>
      </c>
      <c r="D131" s="76">
        <v>372500</v>
      </c>
      <c r="E131" s="76">
        <v>372033.77</v>
      </c>
      <c r="F131" s="95">
        <f t="shared" si="4"/>
        <v>466.2299999999814</v>
      </c>
    </row>
    <row r="132" spans="1:6" ht="16.5" customHeight="1">
      <c r="A132" s="82" t="s">
        <v>195</v>
      </c>
      <c r="B132" s="49" t="s">
        <v>4</v>
      </c>
      <c r="C132" s="54" t="s">
        <v>494</v>
      </c>
      <c r="D132" s="76">
        <v>41200</v>
      </c>
      <c r="E132" s="76">
        <v>41102</v>
      </c>
      <c r="F132" s="95">
        <f t="shared" si="4"/>
        <v>98</v>
      </c>
    </row>
    <row r="133" spans="1:6" ht="16.5" customHeight="1">
      <c r="A133" s="82" t="s">
        <v>153</v>
      </c>
      <c r="B133" s="49" t="s">
        <v>4</v>
      </c>
      <c r="C133" s="54" t="s">
        <v>452</v>
      </c>
      <c r="D133" s="76">
        <v>37100</v>
      </c>
      <c r="E133" s="76">
        <v>37050</v>
      </c>
      <c r="F133" s="95">
        <f t="shared" si="4"/>
        <v>50</v>
      </c>
    </row>
    <row r="134" spans="1:6" ht="47.25">
      <c r="A134" s="81" t="s">
        <v>353</v>
      </c>
      <c r="B134" s="34" t="s">
        <v>4</v>
      </c>
      <c r="C134" s="53" t="s">
        <v>169</v>
      </c>
      <c r="D134" s="71">
        <f>D135+D136+D137+D138+D140+D139</f>
        <v>2018400</v>
      </c>
      <c r="E134" s="71">
        <f>E135+E136+E137+E138+E140+E139</f>
        <v>2007354.39</v>
      </c>
      <c r="F134" s="69">
        <f t="shared" si="2"/>
        <v>11045.610000000102</v>
      </c>
    </row>
    <row r="135" spans="1:6" ht="15.75">
      <c r="A135" s="82" t="s">
        <v>144</v>
      </c>
      <c r="B135" s="49" t="s">
        <v>4</v>
      </c>
      <c r="C135" s="54" t="s">
        <v>307</v>
      </c>
      <c r="D135" s="76">
        <v>33100</v>
      </c>
      <c r="E135" s="76">
        <v>32786.8</v>
      </c>
      <c r="F135" s="95">
        <f t="shared" si="2"/>
        <v>313.1999999999971</v>
      </c>
    </row>
    <row r="136" spans="1:6" ht="15.75">
      <c r="A136" s="82" t="s">
        <v>190</v>
      </c>
      <c r="B136" s="49" t="s">
        <v>4</v>
      </c>
      <c r="C136" s="54" t="s">
        <v>308</v>
      </c>
      <c r="D136" s="76">
        <v>1900</v>
      </c>
      <c r="E136" s="76">
        <v>1841.4</v>
      </c>
      <c r="F136" s="95">
        <f t="shared" si="2"/>
        <v>58.59999999999991</v>
      </c>
    </row>
    <row r="137" spans="1:6" ht="15.75">
      <c r="A137" s="82" t="s">
        <v>146</v>
      </c>
      <c r="B137" s="49" t="s">
        <v>4</v>
      </c>
      <c r="C137" s="54" t="s">
        <v>309</v>
      </c>
      <c r="D137" s="76">
        <v>815300</v>
      </c>
      <c r="E137" s="76">
        <v>815271</v>
      </c>
      <c r="F137" s="95">
        <f t="shared" si="2"/>
        <v>29</v>
      </c>
    </row>
    <row r="138" spans="1:6" ht="15.75">
      <c r="A138" s="82" t="s">
        <v>147</v>
      </c>
      <c r="B138" s="49" t="s">
        <v>4</v>
      </c>
      <c r="C138" s="54" t="s">
        <v>310</v>
      </c>
      <c r="D138" s="76">
        <v>252800</v>
      </c>
      <c r="E138" s="76">
        <v>251557.78</v>
      </c>
      <c r="F138" s="95">
        <f t="shared" si="2"/>
        <v>1242.2200000000012</v>
      </c>
    </row>
    <row r="139" spans="1:6" ht="15.75">
      <c r="A139" s="82" t="s">
        <v>152</v>
      </c>
      <c r="B139" s="49" t="s">
        <v>4</v>
      </c>
      <c r="C139" s="54" t="s">
        <v>398</v>
      </c>
      <c r="D139" s="76">
        <v>386200</v>
      </c>
      <c r="E139" s="76">
        <v>386155.2</v>
      </c>
      <c r="F139" s="95">
        <f t="shared" si="2"/>
        <v>44.79999999998836</v>
      </c>
    </row>
    <row r="140" spans="1:6" ht="15.75">
      <c r="A140" s="82" t="s">
        <v>153</v>
      </c>
      <c r="B140" s="49" t="s">
        <v>4</v>
      </c>
      <c r="C140" s="54" t="s">
        <v>311</v>
      </c>
      <c r="D140" s="76">
        <v>529100</v>
      </c>
      <c r="E140" s="76">
        <v>519742.21</v>
      </c>
      <c r="F140" s="95">
        <f t="shared" si="2"/>
        <v>9357.789999999979</v>
      </c>
    </row>
    <row r="141" spans="1:6" ht="47.25">
      <c r="A141" s="74" t="s">
        <v>399</v>
      </c>
      <c r="B141" s="34" t="s">
        <v>4</v>
      </c>
      <c r="C141" s="53" t="s">
        <v>483</v>
      </c>
      <c r="D141" s="71">
        <f>D142</f>
        <v>58100</v>
      </c>
      <c r="E141" s="71">
        <f>E142</f>
        <v>58000.02</v>
      </c>
      <c r="F141" s="69">
        <f t="shared" si="2"/>
        <v>99.9800000000032</v>
      </c>
    </row>
    <row r="142" spans="1:6" ht="15.75">
      <c r="A142" s="107" t="s">
        <v>273</v>
      </c>
      <c r="B142" s="49" t="s">
        <v>4</v>
      </c>
      <c r="C142" s="54" t="s">
        <v>484</v>
      </c>
      <c r="D142" s="76">
        <v>58100</v>
      </c>
      <c r="E142" s="76">
        <v>58000.02</v>
      </c>
      <c r="F142" s="95">
        <f t="shared" si="2"/>
        <v>99.9800000000032</v>
      </c>
    </row>
    <row r="143" spans="1:6" ht="109.5" customHeight="1">
      <c r="A143" s="74" t="s">
        <v>400</v>
      </c>
      <c r="B143" s="34" t="s">
        <v>4</v>
      </c>
      <c r="C143" s="53" t="s">
        <v>485</v>
      </c>
      <c r="D143" s="71">
        <f>D144</f>
        <v>100000</v>
      </c>
      <c r="E143" s="71">
        <f>E144</f>
        <v>100000</v>
      </c>
      <c r="F143" s="69">
        <f t="shared" si="2"/>
        <v>0</v>
      </c>
    </row>
    <row r="144" spans="1:6" ht="15.75">
      <c r="A144" s="86" t="s">
        <v>158</v>
      </c>
      <c r="B144" s="49" t="s">
        <v>4</v>
      </c>
      <c r="C144" s="54" t="s">
        <v>486</v>
      </c>
      <c r="D144" s="76">
        <v>100000</v>
      </c>
      <c r="E144" s="76">
        <v>100000</v>
      </c>
      <c r="F144" s="69">
        <f t="shared" si="2"/>
        <v>0</v>
      </c>
    </row>
    <row r="145" spans="1:6" ht="31.5">
      <c r="A145" s="85" t="s">
        <v>156</v>
      </c>
      <c r="B145" s="34" t="s">
        <v>4</v>
      </c>
      <c r="C145" s="53" t="s">
        <v>174</v>
      </c>
      <c r="D145" s="71">
        <f>D146</f>
        <v>56000</v>
      </c>
      <c r="E145" s="71">
        <f>E146</f>
        <v>16307</v>
      </c>
      <c r="F145" s="69">
        <f t="shared" si="2"/>
        <v>39693</v>
      </c>
    </row>
    <row r="146" spans="1:6" ht="15.75">
      <c r="A146" s="86" t="s">
        <v>158</v>
      </c>
      <c r="B146" s="49" t="s">
        <v>4</v>
      </c>
      <c r="C146" s="54" t="s">
        <v>175</v>
      </c>
      <c r="D146" s="76">
        <v>56000</v>
      </c>
      <c r="E146" s="76">
        <v>16307</v>
      </c>
      <c r="F146" s="95">
        <f t="shared" si="2"/>
        <v>39693</v>
      </c>
    </row>
    <row r="147" spans="1:6" ht="31.5">
      <c r="A147" s="77" t="s">
        <v>160</v>
      </c>
      <c r="B147" s="34" t="s">
        <v>4</v>
      </c>
      <c r="C147" s="53" t="s">
        <v>176</v>
      </c>
      <c r="D147" s="71">
        <f>D148</f>
        <v>7000</v>
      </c>
      <c r="E147" s="71">
        <f>E148</f>
        <v>6868.82</v>
      </c>
      <c r="F147" s="69">
        <f t="shared" si="2"/>
        <v>131.1800000000003</v>
      </c>
    </row>
    <row r="148" spans="1:6" ht="15.75">
      <c r="A148" s="82" t="s">
        <v>158</v>
      </c>
      <c r="B148" s="49" t="s">
        <v>4</v>
      </c>
      <c r="C148" s="54" t="s">
        <v>177</v>
      </c>
      <c r="D148" s="76">
        <v>7000</v>
      </c>
      <c r="E148" s="76">
        <v>6868.82</v>
      </c>
      <c r="F148" s="95">
        <f t="shared" si="2"/>
        <v>131.1800000000003</v>
      </c>
    </row>
    <row r="149" spans="1:6" ht="78.75">
      <c r="A149" s="87" t="s">
        <v>17</v>
      </c>
      <c r="B149" s="34" t="s">
        <v>4</v>
      </c>
      <c r="C149" s="53" t="s">
        <v>453</v>
      </c>
      <c r="D149" s="71">
        <f>D151</f>
        <v>5600</v>
      </c>
      <c r="E149" s="71">
        <f>E150</f>
        <v>5600</v>
      </c>
      <c r="F149" s="69">
        <f t="shared" si="2"/>
        <v>0</v>
      </c>
    </row>
    <row r="150" spans="1:6" ht="47.25">
      <c r="A150" s="73" t="s">
        <v>353</v>
      </c>
      <c r="B150" s="34" t="s">
        <v>4</v>
      </c>
      <c r="C150" s="53" t="s">
        <v>454</v>
      </c>
      <c r="D150" s="71">
        <f>D151</f>
        <v>5600</v>
      </c>
      <c r="E150" s="71">
        <f>E151</f>
        <v>5600</v>
      </c>
      <c r="F150" s="69">
        <f t="shared" si="2"/>
        <v>0</v>
      </c>
    </row>
    <row r="151" spans="1:6" ht="15.75" customHeight="1">
      <c r="A151" s="88" t="s">
        <v>153</v>
      </c>
      <c r="B151" s="49" t="s">
        <v>4</v>
      </c>
      <c r="C151" s="54" t="s">
        <v>455</v>
      </c>
      <c r="D151" s="76">
        <v>5600</v>
      </c>
      <c r="E151" s="76">
        <v>5600</v>
      </c>
      <c r="F151" s="69">
        <f t="shared" si="2"/>
        <v>0</v>
      </c>
    </row>
    <row r="152" spans="1:6" ht="31.5">
      <c r="A152" s="89" t="s">
        <v>356</v>
      </c>
      <c r="B152" s="34" t="s">
        <v>357</v>
      </c>
      <c r="C152" s="53" t="s">
        <v>358</v>
      </c>
      <c r="D152" s="71">
        <f>D153</f>
        <v>732500</v>
      </c>
      <c r="E152" s="71">
        <f>E153</f>
        <v>729530.58</v>
      </c>
      <c r="F152" s="69">
        <f aca="true" t="shared" si="5" ref="F152:F224">D152-E152</f>
        <v>2969.420000000042</v>
      </c>
    </row>
    <row r="153" spans="1:8" ht="60" customHeight="1">
      <c r="A153" s="73" t="s">
        <v>359</v>
      </c>
      <c r="B153" s="34" t="s">
        <v>357</v>
      </c>
      <c r="C153" s="53" t="s">
        <v>360</v>
      </c>
      <c r="D153" s="71">
        <f>D154</f>
        <v>732500</v>
      </c>
      <c r="E153" s="71">
        <f>E154</f>
        <v>729530.58</v>
      </c>
      <c r="F153" s="69">
        <f t="shared" si="5"/>
        <v>2969.420000000042</v>
      </c>
      <c r="H153" s="1" t="s">
        <v>21</v>
      </c>
    </row>
    <row r="154" spans="1:6" ht="47.25">
      <c r="A154" s="73" t="s">
        <v>346</v>
      </c>
      <c r="B154" s="34" t="s">
        <v>357</v>
      </c>
      <c r="C154" s="53" t="s">
        <v>360</v>
      </c>
      <c r="D154" s="71">
        <f>D155+D158</f>
        <v>732500</v>
      </c>
      <c r="E154" s="71">
        <f>E155+E158</f>
        <v>729530.58</v>
      </c>
      <c r="F154" s="69">
        <f t="shared" si="5"/>
        <v>2969.420000000042</v>
      </c>
    </row>
    <row r="155" spans="1:6" ht="31.5">
      <c r="A155" s="74" t="s">
        <v>347</v>
      </c>
      <c r="B155" s="34" t="s">
        <v>357</v>
      </c>
      <c r="C155" s="53" t="s">
        <v>403</v>
      </c>
      <c r="D155" s="71">
        <f>D156+D157</f>
        <v>731500</v>
      </c>
      <c r="E155" s="71">
        <f>E156+E157</f>
        <v>729512.6799999999</v>
      </c>
      <c r="F155" s="69">
        <f t="shared" si="5"/>
        <v>1987.3200000000652</v>
      </c>
    </row>
    <row r="156" spans="1:6" ht="15.75">
      <c r="A156" s="80" t="s">
        <v>131</v>
      </c>
      <c r="B156" s="49" t="s">
        <v>357</v>
      </c>
      <c r="C156" s="54" t="s">
        <v>361</v>
      </c>
      <c r="D156" s="76">
        <v>561800</v>
      </c>
      <c r="E156" s="76">
        <v>559871</v>
      </c>
      <c r="F156" s="95">
        <f t="shared" si="5"/>
        <v>1929</v>
      </c>
    </row>
    <row r="157" spans="1:6" ht="15.75">
      <c r="A157" s="80" t="s">
        <v>132</v>
      </c>
      <c r="B157" s="49" t="s">
        <v>357</v>
      </c>
      <c r="C157" s="54" t="s">
        <v>362</v>
      </c>
      <c r="D157" s="76">
        <v>169700</v>
      </c>
      <c r="E157" s="76">
        <v>169641.68</v>
      </c>
      <c r="F157" s="95">
        <f t="shared" si="5"/>
        <v>58.320000000006985</v>
      </c>
    </row>
    <row r="158" spans="1:6" ht="15.75">
      <c r="A158" s="90" t="s">
        <v>390</v>
      </c>
      <c r="B158" s="34" t="s">
        <v>357</v>
      </c>
      <c r="C158" s="53" t="s">
        <v>401</v>
      </c>
      <c r="D158" s="71">
        <f>D159</f>
        <v>1000</v>
      </c>
      <c r="E158" s="71">
        <f>E159</f>
        <v>17.9</v>
      </c>
      <c r="F158" s="69">
        <f t="shared" si="5"/>
        <v>982.1</v>
      </c>
    </row>
    <row r="159" spans="1:6" ht="15.75">
      <c r="A159" s="75" t="s">
        <v>158</v>
      </c>
      <c r="B159" s="49" t="s">
        <v>357</v>
      </c>
      <c r="C159" s="54" t="s">
        <v>402</v>
      </c>
      <c r="D159" s="76">
        <v>1000</v>
      </c>
      <c r="E159" s="76">
        <v>17.9</v>
      </c>
      <c r="F159" s="95">
        <f t="shared" si="5"/>
        <v>982.1</v>
      </c>
    </row>
    <row r="160" spans="1:6" ht="15.75">
      <c r="A160" s="85" t="s">
        <v>98</v>
      </c>
      <c r="B160" s="34" t="s">
        <v>4</v>
      </c>
      <c r="C160" s="53" t="s">
        <v>313</v>
      </c>
      <c r="D160" s="71">
        <f>D161</f>
        <v>60000</v>
      </c>
      <c r="E160" s="71"/>
      <c r="F160" s="69">
        <f t="shared" si="5"/>
        <v>60000</v>
      </c>
    </row>
    <row r="161" spans="1:6" ht="15.75">
      <c r="A161" s="44" t="s">
        <v>339</v>
      </c>
      <c r="B161" s="49" t="s">
        <v>4</v>
      </c>
      <c r="C161" s="54" t="s">
        <v>179</v>
      </c>
      <c r="D161" s="76">
        <f>D162</f>
        <v>60000</v>
      </c>
      <c r="E161" s="76"/>
      <c r="F161" s="95">
        <f t="shared" si="5"/>
        <v>60000</v>
      </c>
    </row>
    <row r="162" spans="1:6" ht="15" customHeight="1">
      <c r="A162" s="92" t="s">
        <v>158</v>
      </c>
      <c r="B162" s="49" t="s">
        <v>4</v>
      </c>
      <c r="C162" s="54" t="s">
        <v>178</v>
      </c>
      <c r="D162" s="76">
        <v>60000</v>
      </c>
      <c r="E162" s="76"/>
      <c r="F162" s="95">
        <f t="shared" si="5"/>
        <v>60000</v>
      </c>
    </row>
    <row r="163" spans="1:6" ht="15.75">
      <c r="A163" s="85" t="s">
        <v>16</v>
      </c>
      <c r="B163" s="34" t="s">
        <v>4</v>
      </c>
      <c r="C163" s="53" t="s">
        <v>180</v>
      </c>
      <c r="D163" s="71">
        <f>D164+D167+D173+D194+$H170+D170+D191+D198</f>
        <v>8376900</v>
      </c>
      <c r="E163" s="71">
        <f>E164+E167+E173+E194+$H170+E170+E191</f>
        <v>8304424.1</v>
      </c>
      <c r="F163" s="69">
        <f>D163-E163</f>
        <v>72475.90000000037</v>
      </c>
    </row>
    <row r="164" spans="1:6" ht="31.5">
      <c r="A164" s="93" t="s">
        <v>509</v>
      </c>
      <c r="B164" s="34" t="s">
        <v>4</v>
      </c>
      <c r="C164" s="34" t="s">
        <v>363</v>
      </c>
      <c r="D164" s="69">
        <f>D165</f>
        <v>180000</v>
      </c>
      <c r="E164" s="69">
        <f>E165</f>
        <v>180000</v>
      </c>
      <c r="F164" s="69">
        <f t="shared" si="5"/>
        <v>0</v>
      </c>
    </row>
    <row r="165" spans="1:6" ht="47.25">
      <c r="A165" s="81" t="s">
        <v>353</v>
      </c>
      <c r="B165" s="34" t="s">
        <v>4</v>
      </c>
      <c r="C165" s="34" t="s">
        <v>334</v>
      </c>
      <c r="D165" s="69">
        <f>D166</f>
        <v>180000</v>
      </c>
      <c r="E165" s="69">
        <f>E166</f>
        <v>180000</v>
      </c>
      <c r="F165" s="69">
        <f t="shared" si="5"/>
        <v>0</v>
      </c>
    </row>
    <row r="166" spans="1:6" ht="15.75">
      <c r="A166" s="94" t="s">
        <v>147</v>
      </c>
      <c r="B166" s="49" t="s">
        <v>4</v>
      </c>
      <c r="C166" s="49" t="s">
        <v>333</v>
      </c>
      <c r="D166" s="95">
        <v>180000</v>
      </c>
      <c r="E166" s="95">
        <v>180000</v>
      </c>
      <c r="F166" s="69">
        <f t="shared" si="5"/>
        <v>0</v>
      </c>
    </row>
    <row r="167" spans="1:6" ht="63">
      <c r="A167" s="90" t="s">
        <v>181</v>
      </c>
      <c r="B167" s="34" t="s">
        <v>4</v>
      </c>
      <c r="C167" s="34" t="s">
        <v>312</v>
      </c>
      <c r="D167" s="69">
        <f>D168</f>
        <v>18000</v>
      </c>
      <c r="E167" s="69">
        <f>E168</f>
        <v>18000</v>
      </c>
      <c r="F167" s="69">
        <f t="shared" si="5"/>
        <v>0</v>
      </c>
    </row>
    <row r="168" spans="1:6" s="144" customFormat="1" ht="31.5">
      <c r="A168" s="90" t="s">
        <v>160</v>
      </c>
      <c r="B168" s="34" t="s">
        <v>4</v>
      </c>
      <c r="C168" s="34" t="s">
        <v>183</v>
      </c>
      <c r="D168" s="69">
        <f>D169</f>
        <v>18000</v>
      </c>
      <c r="E168" s="69">
        <f>E169</f>
        <v>18000</v>
      </c>
      <c r="F168" s="69">
        <f t="shared" si="5"/>
        <v>0</v>
      </c>
    </row>
    <row r="169" spans="1:6" ht="15.75">
      <c r="A169" s="91" t="s">
        <v>158</v>
      </c>
      <c r="B169" s="49" t="s">
        <v>4</v>
      </c>
      <c r="C169" s="49" t="s">
        <v>182</v>
      </c>
      <c r="D169" s="95">
        <v>18000</v>
      </c>
      <c r="E169" s="76">
        <v>18000</v>
      </c>
      <c r="F169" s="69">
        <f t="shared" si="5"/>
        <v>0</v>
      </c>
    </row>
    <row r="170" spans="1:6" ht="63">
      <c r="A170" s="90" t="s">
        <v>181</v>
      </c>
      <c r="B170" s="34" t="s">
        <v>14</v>
      </c>
      <c r="C170" s="34" t="s">
        <v>312</v>
      </c>
      <c r="D170" s="69">
        <f>D171</f>
        <v>54000</v>
      </c>
      <c r="E170" s="69">
        <f>E171</f>
        <v>54000</v>
      </c>
      <c r="F170" s="69">
        <f>D170-E170</f>
        <v>0</v>
      </c>
    </row>
    <row r="171" spans="1:6" s="144" customFormat="1" ht="31.5">
      <c r="A171" s="90" t="s">
        <v>160</v>
      </c>
      <c r="B171" s="34" t="s">
        <v>14</v>
      </c>
      <c r="C171" s="34" t="s">
        <v>183</v>
      </c>
      <c r="D171" s="69">
        <f>D172</f>
        <v>54000</v>
      </c>
      <c r="E171" s="69">
        <f>E172</f>
        <v>54000</v>
      </c>
      <c r="F171" s="69">
        <f>D171-E171</f>
        <v>0</v>
      </c>
    </row>
    <row r="172" spans="1:6" ht="15.75">
      <c r="A172" s="91" t="s">
        <v>158</v>
      </c>
      <c r="B172" s="49" t="s">
        <v>14</v>
      </c>
      <c r="C172" s="49" t="s">
        <v>182</v>
      </c>
      <c r="D172" s="95">
        <v>54000</v>
      </c>
      <c r="E172" s="76">
        <v>54000</v>
      </c>
      <c r="F172" s="69">
        <f>D172-E172</f>
        <v>0</v>
      </c>
    </row>
    <row r="173" spans="1:6" ht="62.25" customHeight="1">
      <c r="A173" s="96" t="str">
        <f>'[2]Кассовый план  спр.№1'!$B$210</f>
        <v>Санкт-Петербургское муниципальное казенное учреждение "Управление по работе с населением муниципального образования муниципальный округ Адмиралтейский округ"</v>
      </c>
      <c r="B173" s="34" t="s">
        <v>4</v>
      </c>
      <c r="C173" s="53" t="s">
        <v>193</v>
      </c>
      <c r="D173" s="71">
        <f>D174+D181+D187+D189+D178</f>
        <v>8034900</v>
      </c>
      <c r="E173" s="71">
        <f>E174+E181+E187+E189+E178</f>
        <v>8021059.1</v>
      </c>
      <c r="F173" s="69">
        <f t="shared" si="5"/>
        <v>13840.900000000373</v>
      </c>
    </row>
    <row r="174" spans="1:6" ht="46.5" customHeight="1">
      <c r="A174" s="84" t="s">
        <v>364</v>
      </c>
      <c r="B174" s="34" t="s">
        <v>4</v>
      </c>
      <c r="C174" s="53" t="s">
        <v>184</v>
      </c>
      <c r="D174" s="71">
        <f>D175</f>
        <v>7745200</v>
      </c>
      <c r="E174" s="71">
        <f>E175</f>
        <v>7743322.739999999</v>
      </c>
      <c r="F174" s="69">
        <f t="shared" si="5"/>
        <v>1877.2600000007078</v>
      </c>
    </row>
    <row r="175" spans="1:6" ht="31.5">
      <c r="A175" s="74" t="s">
        <v>347</v>
      </c>
      <c r="B175" s="34" t="s">
        <v>4</v>
      </c>
      <c r="C175" s="53" t="s">
        <v>365</v>
      </c>
      <c r="D175" s="71">
        <f>D176+D177</f>
        <v>7745200</v>
      </c>
      <c r="E175" s="71">
        <f>E176+E177</f>
        <v>7743322.739999999</v>
      </c>
      <c r="F175" s="69">
        <f t="shared" si="5"/>
        <v>1877.2600000007078</v>
      </c>
    </row>
    <row r="176" spans="1:6" ht="15.75">
      <c r="A176" s="80" t="s">
        <v>131</v>
      </c>
      <c r="B176" s="49" t="s">
        <v>4</v>
      </c>
      <c r="C176" s="54" t="s">
        <v>185</v>
      </c>
      <c r="D176" s="76">
        <v>5960500</v>
      </c>
      <c r="E176" s="76">
        <v>5959134.56</v>
      </c>
      <c r="F176" s="95">
        <f t="shared" si="5"/>
        <v>1365.4400000004098</v>
      </c>
    </row>
    <row r="177" spans="1:6" ht="15" customHeight="1">
      <c r="A177" s="80" t="s">
        <v>132</v>
      </c>
      <c r="B177" s="49" t="s">
        <v>4</v>
      </c>
      <c r="C177" s="54" t="s">
        <v>186</v>
      </c>
      <c r="D177" s="76">
        <v>1784700</v>
      </c>
      <c r="E177" s="76">
        <v>1784188.18</v>
      </c>
      <c r="F177" s="95">
        <f t="shared" si="5"/>
        <v>511.8200000000652</v>
      </c>
    </row>
    <row r="178" spans="1:6" ht="45.75" customHeight="1">
      <c r="A178" s="84" t="s">
        <v>441</v>
      </c>
      <c r="B178" s="34" t="s">
        <v>4</v>
      </c>
      <c r="C178" s="53" t="s">
        <v>456</v>
      </c>
      <c r="D178" s="71">
        <f>D179+D180</f>
        <v>59400</v>
      </c>
      <c r="E178" s="71">
        <f>E179+E180</f>
        <v>53649.75</v>
      </c>
      <c r="F178" s="69">
        <f>D178-E178</f>
        <v>5750.25</v>
      </c>
    </row>
    <row r="179" spans="1:6" ht="15" customHeight="1">
      <c r="A179" s="86" t="s">
        <v>144</v>
      </c>
      <c r="B179" s="49" t="s">
        <v>4</v>
      </c>
      <c r="C179" s="54" t="s">
        <v>457</v>
      </c>
      <c r="D179" s="76">
        <v>14500</v>
      </c>
      <c r="E179" s="76">
        <v>8800</v>
      </c>
      <c r="F179" s="95">
        <f>D179-E179</f>
        <v>5700</v>
      </c>
    </row>
    <row r="180" spans="1:6" ht="15" customHeight="1">
      <c r="A180" s="86" t="s">
        <v>147</v>
      </c>
      <c r="B180" s="49" t="s">
        <v>4</v>
      </c>
      <c r="C180" s="54" t="s">
        <v>458</v>
      </c>
      <c r="D180" s="76">
        <v>44900</v>
      </c>
      <c r="E180" s="76">
        <v>44849.75</v>
      </c>
      <c r="F180" s="95">
        <f>D180-E180</f>
        <v>50.25</v>
      </c>
    </row>
    <row r="181" spans="1:6" ht="47.25">
      <c r="A181" s="81" t="s">
        <v>353</v>
      </c>
      <c r="B181" s="34" t="s">
        <v>4</v>
      </c>
      <c r="C181" s="53" t="s">
        <v>187</v>
      </c>
      <c r="D181" s="71">
        <f>D182+D183+D184+D186+D185</f>
        <v>224300</v>
      </c>
      <c r="E181" s="71">
        <f>E182+E183+E184+E186+E185</f>
        <v>223326.83000000002</v>
      </c>
      <c r="F181" s="69">
        <f t="shared" si="5"/>
        <v>973.1699999999837</v>
      </c>
    </row>
    <row r="182" spans="1:6" ht="15.75">
      <c r="A182" s="86" t="s">
        <v>144</v>
      </c>
      <c r="B182" s="49" t="s">
        <v>4</v>
      </c>
      <c r="C182" s="54" t="s">
        <v>188</v>
      </c>
      <c r="D182" s="76">
        <v>3400</v>
      </c>
      <c r="E182" s="76">
        <v>3400</v>
      </c>
      <c r="F182" s="95">
        <f t="shared" si="5"/>
        <v>0</v>
      </c>
    </row>
    <row r="183" spans="1:6" ht="15.75">
      <c r="A183" s="86" t="s">
        <v>190</v>
      </c>
      <c r="B183" s="49" t="s">
        <v>4</v>
      </c>
      <c r="C183" s="54" t="s">
        <v>189</v>
      </c>
      <c r="D183" s="76">
        <v>1300</v>
      </c>
      <c r="E183" s="76">
        <v>844.83</v>
      </c>
      <c r="F183" s="95">
        <f t="shared" si="5"/>
        <v>455.16999999999996</v>
      </c>
    </row>
    <row r="184" spans="1:6" ht="15.75">
      <c r="A184" s="86" t="s">
        <v>147</v>
      </c>
      <c r="B184" s="49" t="s">
        <v>4</v>
      </c>
      <c r="C184" s="54" t="s">
        <v>191</v>
      </c>
      <c r="D184" s="76">
        <v>6600</v>
      </c>
      <c r="E184" s="76">
        <v>6270</v>
      </c>
      <c r="F184" s="95">
        <f t="shared" si="5"/>
        <v>330</v>
      </c>
    </row>
    <row r="185" spans="1:6" ht="15.75">
      <c r="A185" s="86" t="s">
        <v>195</v>
      </c>
      <c r="B185" s="49" t="s">
        <v>4</v>
      </c>
      <c r="C185" s="54" t="s">
        <v>411</v>
      </c>
      <c r="D185" s="76">
        <v>134300</v>
      </c>
      <c r="E185" s="76">
        <v>134235</v>
      </c>
      <c r="F185" s="95">
        <f t="shared" si="5"/>
        <v>65</v>
      </c>
    </row>
    <row r="186" spans="1:6" ht="15.75">
      <c r="A186" s="86" t="s">
        <v>153</v>
      </c>
      <c r="B186" s="49" t="s">
        <v>4</v>
      </c>
      <c r="C186" s="54" t="s">
        <v>192</v>
      </c>
      <c r="D186" s="76">
        <v>78700</v>
      </c>
      <c r="E186" s="76">
        <v>78577</v>
      </c>
      <c r="F186" s="95">
        <f t="shared" si="5"/>
        <v>123</v>
      </c>
    </row>
    <row r="187" spans="1:6" ht="31.5">
      <c r="A187" s="85" t="s">
        <v>156</v>
      </c>
      <c r="B187" s="34" t="s">
        <v>4</v>
      </c>
      <c r="C187" s="53" t="s">
        <v>335</v>
      </c>
      <c r="D187" s="71">
        <f>D188</f>
        <v>5000</v>
      </c>
      <c r="E187" s="71"/>
      <c r="F187" s="69">
        <f t="shared" si="5"/>
        <v>5000</v>
      </c>
    </row>
    <row r="188" spans="1:6" ht="15.75">
      <c r="A188" s="86" t="s">
        <v>158</v>
      </c>
      <c r="B188" s="49" t="s">
        <v>4</v>
      </c>
      <c r="C188" s="54" t="s">
        <v>327</v>
      </c>
      <c r="D188" s="76">
        <v>5000</v>
      </c>
      <c r="E188" s="76"/>
      <c r="F188" s="95">
        <f t="shared" si="5"/>
        <v>5000</v>
      </c>
    </row>
    <row r="189" spans="1:6" ht="31.5">
      <c r="A189" s="77" t="s">
        <v>160</v>
      </c>
      <c r="B189" s="34" t="s">
        <v>4</v>
      </c>
      <c r="C189" s="53" t="s">
        <v>336</v>
      </c>
      <c r="D189" s="71">
        <f>D190</f>
        <v>1000</v>
      </c>
      <c r="E189" s="71">
        <f>E190</f>
        <v>759.78</v>
      </c>
      <c r="F189" s="69">
        <f t="shared" si="5"/>
        <v>240.22000000000003</v>
      </c>
    </row>
    <row r="190" spans="1:6" ht="15.75">
      <c r="A190" s="82" t="s">
        <v>158</v>
      </c>
      <c r="B190" s="49" t="s">
        <v>4</v>
      </c>
      <c r="C190" s="54" t="s">
        <v>328</v>
      </c>
      <c r="D190" s="76">
        <v>1000</v>
      </c>
      <c r="E190" s="76">
        <v>759.78</v>
      </c>
      <c r="F190" s="95">
        <f t="shared" si="5"/>
        <v>240.22000000000003</v>
      </c>
    </row>
    <row r="191" spans="1:6" ht="63">
      <c r="A191" s="77" t="s">
        <v>460</v>
      </c>
      <c r="B191" s="34" t="s">
        <v>4</v>
      </c>
      <c r="C191" s="53" t="s">
        <v>461</v>
      </c>
      <c r="D191" s="71">
        <f>D192</f>
        <v>20000</v>
      </c>
      <c r="E191" s="71">
        <f>E192</f>
        <v>0</v>
      </c>
      <c r="F191" s="69">
        <f t="shared" si="5"/>
        <v>20000</v>
      </c>
    </row>
    <row r="192" spans="1:6" ht="47.25">
      <c r="A192" s="81" t="s">
        <v>353</v>
      </c>
      <c r="B192" s="34" t="s">
        <v>4</v>
      </c>
      <c r="C192" s="53" t="s">
        <v>462</v>
      </c>
      <c r="D192" s="71">
        <f>D193</f>
        <v>20000</v>
      </c>
      <c r="E192" s="76">
        <f>E193</f>
        <v>0</v>
      </c>
      <c r="F192" s="69">
        <f t="shared" si="5"/>
        <v>20000</v>
      </c>
    </row>
    <row r="193" spans="1:6" ht="15.75">
      <c r="A193" s="86" t="s">
        <v>147</v>
      </c>
      <c r="B193" s="49" t="s">
        <v>4</v>
      </c>
      <c r="C193" s="54" t="s">
        <v>463</v>
      </c>
      <c r="D193" s="76">
        <v>20000</v>
      </c>
      <c r="E193" s="76"/>
      <c r="F193" s="95">
        <f t="shared" si="5"/>
        <v>20000</v>
      </c>
    </row>
    <row r="194" spans="1:6" ht="139.5" customHeight="1">
      <c r="A194" s="83" t="s">
        <v>459</v>
      </c>
      <c r="B194" s="34" t="s">
        <v>4</v>
      </c>
      <c r="C194" s="53" t="s">
        <v>366</v>
      </c>
      <c r="D194" s="71">
        <f>D195</f>
        <v>50000</v>
      </c>
      <c r="E194" s="71">
        <f>E195</f>
        <v>31365</v>
      </c>
      <c r="F194" s="69">
        <f t="shared" si="5"/>
        <v>18635</v>
      </c>
    </row>
    <row r="195" spans="1:6" ht="47.25">
      <c r="A195" s="81" t="s">
        <v>353</v>
      </c>
      <c r="B195" s="34" t="s">
        <v>4</v>
      </c>
      <c r="C195" s="53" t="s">
        <v>367</v>
      </c>
      <c r="D195" s="71">
        <f>D196+D197</f>
        <v>50000</v>
      </c>
      <c r="E195" s="71">
        <f>E196+E197</f>
        <v>31365</v>
      </c>
      <c r="F195" s="69">
        <f t="shared" si="5"/>
        <v>18635</v>
      </c>
    </row>
    <row r="196" spans="1:6" ht="15.75">
      <c r="A196" s="86" t="s">
        <v>147</v>
      </c>
      <c r="B196" s="49" t="s">
        <v>4</v>
      </c>
      <c r="C196" s="54" t="s">
        <v>368</v>
      </c>
      <c r="D196" s="76">
        <v>20200</v>
      </c>
      <c r="E196" s="76">
        <v>20200</v>
      </c>
      <c r="F196" s="95">
        <f t="shared" si="5"/>
        <v>0</v>
      </c>
    </row>
    <row r="197" spans="1:6" ht="15.75">
      <c r="A197" s="86" t="s">
        <v>158</v>
      </c>
      <c r="B197" s="49" t="s">
        <v>4</v>
      </c>
      <c r="C197" s="54" t="s">
        <v>464</v>
      </c>
      <c r="D197" s="76">
        <v>29800</v>
      </c>
      <c r="E197" s="76">
        <v>11165</v>
      </c>
      <c r="F197" s="95">
        <f t="shared" si="5"/>
        <v>18635</v>
      </c>
    </row>
    <row r="198" spans="1:6" ht="110.25">
      <c r="A198" s="85" t="s">
        <v>465</v>
      </c>
      <c r="B198" s="34" t="s">
        <v>4</v>
      </c>
      <c r="C198" s="53" t="s">
        <v>467</v>
      </c>
      <c r="D198" s="71">
        <f>D199</f>
        <v>20000</v>
      </c>
      <c r="E198" s="71">
        <f>E199</f>
        <v>0</v>
      </c>
      <c r="F198" s="69">
        <f>D198-E198</f>
        <v>20000</v>
      </c>
    </row>
    <row r="199" spans="1:6" ht="47.25">
      <c r="A199" s="97" t="s">
        <v>353</v>
      </c>
      <c r="B199" s="34" t="s">
        <v>4</v>
      </c>
      <c r="C199" s="53" t="s">
        <v>468</v>
      </c>
      <c r="D199" s="71">
        <f>D200</f>
        <v>20000</v>
      </c>
      <c r="E199" s="71">
        <f>E200</f>
        <v>0</v>
      </c>
      <c r="F199" s="69">
        <f>D199-E199</f>
        <v>20000</v>
      </c>
    </row>
    <row r="200" spans="1:6" ht="15.75">
      <c r="A200" s="86" t="s">
        <v>195</v>
      </c>
      <c r="B200" s="49" t="s">
        <v>4</v>
      </c>
      <c r="C200" s="54" t="s">
        <v>469</v>
      </c>
      <c r="D200" s="76">
        <v>20000</v>
      </c>
      <c r="E200" s="76"/>
      <c r="F200" s="95">
        <f>D200-E200</f>
        <v>20000</v>
      </c>
    </row>
    <row r="201" spans="1:6" ht="31.5">
      <c r="A201" s="30" t="s">
        <v>13</v>
      </c>
      <c r="B201" s="34" t="s">
        <v>4</v>
      </c>
      <c r="C201" s="53" t="s">
        <v>196</v>
      </c>
      <c r="D201" s="71">
        <f>D203</f>
        <v>20000</v>
      </c>
      <c r="E201" s="71">
        <f>E203</f>
        <v>0</v>
      </c>
      <c r="F201" s="69">
        <f t="shared" si="5"/>
        <v>20000</v>
      </c>
    </row>
    <row r="202" spans="1:6" ht="42" customHeight="1">
      <c r="A202" s="83" t="s">
        <v>96</v>
      </c>
      <c r="B202" s="34" t="s">
        <v>4</v>
      </c>
      <c r="C202" s="53" t="s">
        <v>197</v>
      </c>
      <c r="D202" s="71">
        <f>D203</f>
        <v>20000</v>
      </c>
      <c r="E202" s="71">
        <f>E203</f>
        <v>0</v>
      </c>
      <c r="F202" s="69">
        <f t="shared" si="5"/>
        <v>20000</v>
      </c>
    </row>
    <row r="203" spans="1:6" ht="143.25" customHeight="1">
      <c r="A203" s="97" t="s">
        <v>466</v>
      </c>
      <c r="B203" s="34" t="s">
        <v>4</v>
      </c>
      <c r="C203" s="53" t="s">
        <v>314</v>
      </c>
      <c r="D203" s="71">
        <f>D204</f>
        <v>20000</v>
      </c>
      <c r="E203" s="71">
        <f>E204</f>
        <v>0</v>
      </c>
      <c r="F203" s="69">
        <f t="shared" si="5"/>
        <v>20000</v>
      </c>
    </row>
    <row r="204" spans="1:6" ht="43.5" customHeight="1">
      <c r="A204" s="97" t="s">
        <v>353</v>
      </c>
      <c r="B204" s="34" t="s">
        <v>4</v>
      </c>
      <c r="C204" s="53" t="s">
        <v>198</v>
      </c>
      <c r="D204" s="71">
        <f>D205+D206</f>
        <v>20000</v>
      </c>
      <c r="E204" s="71">
        <f>E205+E206</f>
        <v>0</v>
      </c>
      <c r="F204" s="69">
        <f t="shared" si="5"/>
        <v>20000</v>
      </c>
    </row>
    <row r="205" spans="1:6" ht="15.75" customHeight="1">
      <c r="A205" s="139" t="s">
        <v>147</v>
      </c>
      <c r="B205" s="49" t="s">
        <v>4</v>
      </c>
      <c r="C205" s="54" t="s">
        <v>404</v>
      </c>
      <c r="D205" s="76">
        <v>15000</v>
      </c>
      <c r="E205" s="76"/>
      <c r="F205" s="95">
        <f t="shared" si="5"/>
        <v>15000</v>
      </c>
    </row>
    <row r="206" spans="1:6" ht="13.5" customHeight="1">
      <c r="A206" s="139" t="s">
        <v>153</v>
      </c>
      <c r="B206" s="49" t="s">
        <v>4</v>
      </c>
      <c r="C206" s="54" t="s">
        <v>199</v>
      </c>
      <c r="D206" s="76">
        <v>5000</v>
      </c>
      <c r="E206" s="76"/>
      <c r="F206" s="95">
        <f t="shared" si="5"/>
        <v>5000</v>
      </c>
    </row>
    <row r="207" spans="1:6" ht="15.75">
      <c r="A207" s="72" t="s">
        <v>12</v>
      </c>
      <c r="B207" s="34" t="s">
        <v>4</v>
      </c>
      <c r="C207" s="53" t="s">
        <v>97</v>
      </c>
      <c r="D207" s="71">
        <f aca="true" t="shared" si="6" ref="D207:E209">D208</f>
        <v>60000</v>
      </c>
      <c r="E207" s="71">
        <f t="shared" si="6"/>
        <v>38250</v>
      </c>
      <c r="F207" s="69">
        <f t="shared" si="5"/>
        <v>21750</v>
      </c>
    </row>
    <row r="208" spans="1:6" ht="31.5">
      <c r="A208" s="98" t="s">
        <v>11</v>
      </c>
      <c r="B208" s="99" t="s">
        <v>4</v>
      </c>
      <c r="C208" s="53" t="s">
        <v>487</v>
      </c>
      <c r="D208" s="71">
        <f t="shared" si="6"/>
        <v>60000</v>
      </c>
      <c r="E208" s="71">
        <f t="shared" si="6"/>
        <v>38250</v>
      </c>
      <c r="F208" s="69">
        <f t="shared" si="5"/>
        <v>21750</v>
      </c>
    </row>
    <row r="209" spans="1:6" ht="94.5">
      <c r="A209" s="98" t="s">
        <v>405</v>
      </c>
      <c r="B209" s="99" t="s">
        <v>4</v>
      </c>
      <c r="C209" s="53" t="s">
        <v>488</v>
      </c>
      <c r="D209" s="71">
        <f t="shared" si="6"/>
        <v>60000</v>
      </c>
      <c r="E209" s="71">
        <f t="shared" si="6"/>
        <v>38250</v>
      </c>
      <c r="F209" s="69">
        <f t="shared" si="5"/>
        <v>21750</v>
      </c>
    </row>
    <row r="210" spans="1:6" ht="47.25">
      <c r="A210" s="98" t="s">
        <v>353</v>
      </c>
      <c r="B210" s="99" t="s">
        <v>4</v>
      </c>
      <c r="C210" s="53" t="s">
        <v>489</v>
      </c>
      <c r="D210" s="71">
        <f>D211+D212</f>
        <v>60000</v>
      </c>
      <c r="E210" s="71">
        <f>E211+E212</f>
        <v>38250</v>
      </c>
      <c r="F210" s="69">
        <f t="shared" si="5"/>
        <v>21750</v>
      </c>
    </row>
    <row r="211" spans="1:6" ht="15.75">
      <c r="A211" s="100" t="s">
        <v>147</v>
      </c>
      <c r="B211" s="101" t="s">
        <v>4</v>
      </c>
      <c r="C211" s="54" t="s">
        <v>490</v>
      </c>
      <c r="D211" s="76">
        <v>31200</v>
      </c>
      <c r="E211" s="76">
        <v>9450</v>
      </c>
      <c r="F211" s="95">
        <f t="shared" si="5"/>
        <v>21750</v>
      </c>
    </row>
    <row r="212" spans="1:6" ht="15.75">
      <c r="A212" s="100" t="s">
        <v>158</v>
      </c>
      <c r="B212" s="101" t="s">
        <v>4</v>
      </c>
      <c r="C212" s="54" t="s">
        <v>491</v>
      </c>
      <c r="D212" s="76">
        <v>28800</v>
      </c>
      <c r="E212" s="76">
        <v>28800</v>
      </c>
      <c r="F212" s="95">
        <f t="shared" si="5"/>
        <v>0</v>
      </c>
    </row>
    <row r="213" spans="1:6" ht="15.75">
      <c r="A213" s="98" t="s">
        <v>10</v>
      </c>
      <c r="B213" s="102" t="s">
        <v>4</v>
      </c>
      <c r="C213" s="53" t="s">
        <v>221</v>
      </c>
      <c r="D213" s="71">
        <f>D214</f>
        <v>8090600</v>
      </c>
      <c r="E213" s="71">
        <f>E214</f>
        <v>8089958.4</v>
      </c>
      <c r="F213" s="69">
        <f t="shared" si="5"/>
        <v>641.5999999996275</v>
      </c>
    </row>
    <row r="214" spans="1:6" ht="15" customHeight="1">
      <c r="A214" s="98" t="s">
        <v>200</v>
      </c>
      <c r="B214" s="102" t="s">
        <v>4</v>
      </c>
      <c r="C214" s="53" t="s">
        <v>220</v>
      </c>
      <c r="D214" s="71">
        <f>D215+D219+D225+D238+D244+D247+250:250</f>
        <v>8090600</v>
      </c>
      <c r="E214" s="71">
        <f>E215+E219+E225+E238+E244+E247+250:250</f>
        <v>8089958.4</v>
      </c>
      <c r="F214" s="69">
        <f t="shared" si="5"/>
        <v>641.5999999996275</v>
      </c>
    </row>
    <row r="215" spans="1:6" ht="31.5">
      <c r="A215" s="74" t="s">
        <v>470</v>
      </c>
      <c r="B215" s="102" t="s">
        <v>4</v>
      </c>
      <c r="C215" s="32" t="s">
        <v>315</v>
      </c>
      <c r="D215" s="71">
        <f>D216</f>
        <v>33000</v>
      </c>
      <c r="E215" s="71">
        <f>E216</f>
        <v>33000</v>
      </c>
      <c r="F215" s="69">
        <f t="shared" si="5"/>
        <v>0</v>
      </c>
    </row>
    <row r="216" spans="1:6" ht="47.25">
      <c r="A216" s="81" t="s">
        <v>353</v>
      </c>
      <c r="B216" s="36" t="s">
        <v>4</v>
      </c>
      <c r="C216" s="32" t="s">
        <v>222</v>
      </c>
      <c r="D216" s="71">
        <f>SUM(D217:D218)</f>
        <v>33000</v>
      </c>
      <c r="E216" s="71">
        <f>SUM(E217:E218)</f>
        <v>33000</v>
      </c>
      <c r="F216" s="69">
        <f t="shared" si="5"/>
        <v>0</v>
      </c>
    </row>
    <row r="217" spans="1:6" ht="15.75">
      <c r="A217" s="103" t="s">
        <v>146</v>
      </c>
      <c r="B217" s="104" t="s">
        <v>4</v>
      </c>
      <c r="C217" s="46" t="s">
        <v>406</v>
      </c>
      <c r="D217" s="76">
        <v>19800</v>
      </c>
      <c r="E217" s="76">
        <v>19800</v>
      </c>
      <c r="F217" s="69">
        <f t="shared" si="5"/>
        <v>0</v>
      </c>
    </row>
    <row r="218" spans="1:6" ht="15.75">
      <c r="A218" s="103" t="s">
        <v>195</v>
      </c>
      <c r="B218" s="104" t="s">
        <v>4</v>
      </c>
      <c r="C218" s="46" t="s">
        <v>223</v>
      </c>
      <c r="D218" s="76">
        <v>13200</v>
      </c>
      <c r="E218" s="76">
        <v>13200</v>
      </c>
      <c r="F218" s="69">
        <f t="shared" si="5"/>
        <v>0</v>
      </c>
    </row>
    <row r="219" spans="1:6" ht="63">
      <c r="A219" s="74" t="s">
        <v>471</v>
      </c>
      <c r="B219" s="105" t="s">
        <v>4</v>
      </c>
      <c r="C219" s="32" t="s">
        <v>316</v>
      </c>
      <c r="D219" s="71">
        <f>D220</f>
        <v>733600</v>
      </c>
      <c r="E219" s="71">
        <f>E220</f>
        <v>733366.1799999999</v>
      </c>
      <c r="F219" s="69">
        <f t="shared" si="5"/>
        <v>233.8200000000652</v>
      </c>
    </row>
    <row r="220" spans="1:6" ht="31.5">
      <c r="A220" s="81" t="s">
        <v>194</v>
      </c>
      <c r="B220" s="102" t="s">
        <v>4</v>
      </c>
      <c r="C220" s="32" t="s">
        <v>224</v>
      </c>
      <c r="D220" s="71">
        <f>SUM(D221:D224)</f>
        <v>733600</v>
      </c>
      <c r="E220" s="71">
        <f>SUM(E221:E224)</f>
        <v>733366.1799999999</v>
      </c>
      <c r="F220" s="69">
        <f t="shared" si="5"/>
        <v>233.8200000000652</v>
      </c>
    </row>
    <row r="221" spans="1:6" ht="15.75">
      <c r="A221" s="75" t="s">
        <v>146</v>
      </c>
      <c r="B221" s="104" t="s">
        <v>4</v>
      </c>
      <c r="C221" s="46" t="s">
        <v>510</v>
      </c>
      <c r="D221" s="76">
        <v>35100</v>
      </c>
      <c r="E221" s="76">
        <v>35056</v>
      </c>
      <c r="F221" s="95">
        <f t="shared" si="5"/>
        <v>44</v>
      </c>
    </row>
    <row r="222" spans="1:6" ht="15.75">
      <c r="A222" s="75" t="s">
        <v>147</v>
      </c>
      <c r="B222" s="104" t="s">
        <v>4</v>
      </c>
      <c r="C222" s="46" t="s">
        <v>511</v>
      </c>
      <c r="D222" s="76">
        <v>15700</v>
      </c>
      <c r="E222" s="76">
        <v>15659.99</v>
      </c>
      <c r="F222" s="95">
        <f t="shared" si="5"/>
        <v>40.01000000000022</v>
      </c>
    </row>
    <row r="223" spans="1:6" ht="15.75">
      <c r="A223" s="82" t="s">
        <v>195</v>
      </c>
      <c r="B223" s="104" t="s">
        <v>4</v>
      </c>
      <c r="C223" s="46" t="s">
        <v>225</v>
      </c>
      <c r="D223" s="76">
        <v>682700</v>
      </c>
      <c r="E223" s="76">
        <v>682609.57</v>
      </c>
      <c r="F223" s="95">
        <f>D223-E223</f>
        <v>90.43000000005122</v>
      </c>
    </row>
    <row r="224" spans="1:6" ht="15.75">
      <c r="A224" s="75" t="s">
        <v>153</v>
      </c>
      <c r="B224" s="104" t="s">
        <v>4</v>
      </c>
      <c r="C224" s="46" t="s">
        <v>407</v>
      </c>
      <c r="D224" s="76">
        <v>100</v>
      </c>
      <c r="E224" s="76">
        <v>40.62</v>
      </c>
      <c r="F224" s="95">
        <f t="shared" si="5"/>
        <v>59.38</v>
      </c>
    </row>
    <row r="225" spans="1:6" ht="31.5">
      <c r="A225" s="74" t="s">
        <v>201</v>
      </c>
      <c r="B225" s="102" t="s">
        <v>4</v>
      </c>
      <c r="C225" s="53" t="s">
        <v>369</v>
      </c>
      <c r="D225" s="71">
        <f>D226+D231+D235</f>
        <v>1504800</v>
      </c>
      <c r="E225" s="71">
        <f>E226+E231+E235</f>
        <v>1504500.4</v>
      </c>
      <c r="F225" s="69">
        <f aca="true" t="shared" si="7" ref="F225:F285">D225-E225</f>
        <v>299.60000000009313</v>
      </c>
    </row>
    <row r="226" spans="1:6" ht="47.25">
      <c r="A226" s="74" t="s">
        <v>472</v>
      </c>
      <c r="B226" s="102" t="s">
        <v>4</v>
      </c>
      <c r="C226" s="53" t="s">
        <v>317</v>
      </c>
      <c r="D226" s="71">
        <f>D227</f>
        <v>788300</v>
      </c>
      <c r="E226" s="71">
        <f>E227</f>
        <v>788119</v>
      </c>
      <c r="F226" s="69">
        <f t="shared" si="7"/>
        <v>181</v>
      </c>
    </row>
    <row r="227" spans="1:6" ht="47.25">
      <c r="A227" s="77" t="s">
        <v>353</v>
      </c>
      <c r="B227" s="106" t="s">
        <v>4</v>
      </c>
      <c r="C227" s="53" t="s">
        <v>228</v>
      </c>
      <c r="D227" s="71">
        <f>SUM(D228:D230)</f>
        <v>788300</v>
      </c>
      <c r="E227" s="71">
        <f>SUM(E228:E230)</f>
        <v>788119</v>
      </c>
      <c r="F227" s="69">
        <f t="shared" si="7"/>
        <v>181</v>
      </c>
    </row>
    <row r="228" spans="1:6" ht="15.75">
      <c r="A228" s="82" t="s">
        <v>147</v>
      </c>
      <c r="B228" s="104" t="s">
        <v>4</v>
      </c>
      <c r="C228" s="54" t="s">
        <v>227</v>
      </c>
      <c r="D228" s="76">
        <v>226400</v>
      </c>
      <c r="E228" s="76">
        <v>226335.6</v>
      </c>
      <c r="F228" s="95">
        <f t="shared" si="7"/>
        <v>64.39999999999418</v>
      </c>
    </row>
    <row r="229" spans="1:6" ht="15.75">
      <c r="A229" s="82" t="s">
        <v>195</v>
      </c>
      <c r="B229" s="104" t="s">
        <v>4</v>
      </c>
      <c r="C229" s="54" t="s">
        <v>495</v>
      </c>
      <c r="D229" s="76">
        <v>108700</v>
      </c>
      <c r="E229" s="76">
        <v>108630</v>
      </c>
      <c r="F229" s="95">
        <f t="shared" si="7"/>
        <v>70</v>
      </c>
    </row>
    <row r="230" spans="1:6" ht="15.75">
      <c r="A230" s="82" t="s">
        <v>153</v>
      </c>
      <c r="B230" s="104" t="s">
        <v>4</v>
      </c>
      <c r="C230" s="54" t="s">
        <v>226</v>
      </c>
      <c r="D230" s="76">
        <v>453200</v>
      </c>
      <c r="E230" s="76">
        <v>453153.4</v>
      </c>
      <c r="F230" s="95">
        <f t="shared" si="7"/>
        <v>46.59999999997672</v>
      </c>
    </row>
    <row r="231" spans="1:6" ht="31.5">
      <c r="A231" s="74" t="s">
        <v>473</v>
      </c>
      <c r="B231" s="102" t="s">
        <v>4</v>
      </c>
      <c r="C231" s="53" t="s">
        <v>318</v>
      </c>
      <c r="D231" s="71">
        <f>D232</f>
        <v>437100</v>
      </c>
      <c r="E231" s="71">
        <f>E232</f>
        <v>437000</v>
      </c>
      <c r="F231" s="69">
        <f t="shared" si="7"/>
        <v>100</v>
      </c>
    </row>
    <row r="232" spans="1:6" ht="31.5">
      <c r="A232" s="74" t="s">
        <v>194</v>
      </c>
      <c r="B232" s="102" t="s">
        <v>4</v>
      </c>
      <c r="C232" s="53" t="s">
        <v>230</v>
      </c>
      <c r="D232" s="71">
        <f>D233+D234</f>
        <v>437100</v>
      </c>
      <c r="E232" s="71">
        <f>E233+E234</f>
        <v>437000</v>
      </c>
      <c r="F232" s="69">
        <f t="shared" si="7"/>
        <v>100</v>
      </c>
    </row>
    <row r="233" spans="1:6" ht="15.75">
      <c r="A233" s="107" t="s">
        <v>147</v>
      </c>
      <c r="B233" s="104" t="s">
        <v>4</v>
      </c>
      <c r="C233" s="54" t="s">
        <v>229</v>
      </c>
      <c r="D233" s="76">
        <v>189500</v>
      </c>
      <c r="E233" s="76">
        <v>189450</v>
      </c>
      <c r="F233" s="95">
        <f t="shared" si="7"/>
        <v>50</v>
      </c>
    </row>
    <row r="234" spans="1:6" ht="15.75">
      <c r="A234" s="107" t="s">
        <v>195</v>
      </c>
      <c r="B234" s="104" t="s">
        <v>4</v>
      </c>
      <c r="C234" s="54" t="s">
        <v>408</v>
      </c>
      <c r="D234" s="76">
        <v>247600</v>
      </c>
      <c r="E234" s="76">
        <v>247550</v>
      </c>
      <c r="F234" s="95">
        <f t="shared" si="7"/>
        <v>50</v>
      </c>
    </row>
    <row r="235" spans="1:6" ht="78.75">
      <c r="A235" s="74" t="s">
        <v>474</v>
      </c>
      <c r="B235" s="102" t="s">
        <v>4</v>
      </c>
      <c r="C235" s="28" t="s">
        <v>319</v>
      </c>
      <c r="D235" s="71">
        <f>D236</f>
        <v>279400</v>
      </c>
      <c r="E235" s="71">
        <f>E236</f>
        <v>279381.4</v>
      </c>
      <c r="F235" s="69">
        <f t="shared" si="7"/>
        <v>18.599999999976717</v>
      </c>
    </row>
    <row r="236" spans="1:6" ht="47.25">
      <c r="A236" s="74" t="s">
        <v>353</v>
      </c>
      <c r="B236" s="102" t="s">
        <v>4</v>
      </c>
      <c r="C236" s="28" t="s">
        <v>214</v>
      </c>
      <c r="D236" s="71">
        <f>D237</f>
        <v>279400</v>
      </c>
      <c r="E236" s="71">
        <f>E237</f>
        <v>279381.4</v>
      </c>
      <c r="F236" s="69">
        <f t="shared" si="7"/>
        <v>18.599999999976717</v>
      </c>
    </row>
    <row r="237" spans="1:6" ht="15.75">
      <c r="A237" s="107" t="s">
        <v>147</v>
      </c>
      <c r="B237" s="104" t="s">
        <v>4</v>
      </c>
      <c r="C237" s="108" t="s">
        <v>213</v>
      </c>
      <c r="D237" s="76">
        <v>279400</v>
      </c>
      <c r="E237" s="76">
        <v>279381.4</v>
      </c>
      <c r="F237" s="95">
        <f t="shared" si="7"/>
        <v>18.599999999976717</v>
      </c>
    </row>
    <row r="238" spans="1:6" ht="47.25">
      <c r="A238" s="74" t="s">
        <v>475</v>
      </c>
      <c r="B238" s="102" t="s">
        <v>4</v>
      </c>
      <c r="C238" s="28" t="s">
        <v>320</v>
      </c>
      <c r="D238" s="71">
        <f>D239</f>
        <v>990100</v>
      </c>
      <c r="E238" s="71">
        <f>E239</f>
        <v>990000</v>
      </c>
      <c r="F238" s="69">
        <f t="shared" si="7"/>
        <v>100</v>
      </c>
    </row>
    <row r="239" spans="1:6" ht="47.25">
      <c r="A239" s="77" t="s">
        <v>353</v>
      </c>
      <c r="B239" s="102" t="s">
        <v>4</v>
      </c>
      <c r="C239" s="28" t="s">
        <v>209</v>
      </c>
      <c r="D239" s="71">
        <f>SUM(D240:D243)</f>
        <v>990100</v>
      </c>
      <c r="E239" s="71">
        <f>SUM(E240:E243)</f>
        <v>990000</v>
      </c>
      <c r="F239" s="69">
        <f t="shared" si="7"/>
        <v>100</v>
      </c>
    </row>
    <row r="240" spans="1:6" ht="15.75">
      <c r="A240" s="82" t="s">
        <v>146</v>
      </c>
      <c r="B240" s="104" t="s">
        <v>4</v>
      </c>
      <c r="C240" s="108" t="s">
        <v>409</v>
      </c>
      <c r="D240" s="76">
        <v>20600</v>
      </c>
      <c r="E240" s="76">
        <v>20592</v>
      </c>
      <c r="F240" s="95">
        <f t="shared" si="7"/>
        <v>8</v>
      </c>
    </row>
    <row r="241" spans="1:6" ht="15.75">
      <c r="A241" s="82" t="s">
        <v>147</v>
      </c>
      <c r="B241" s="104" t="s">
        <v>4</v>
      </c>
      <c r="C241" s="108" t="s">
        <v>212</v>
      </c>
      <c r="D241" s="76">
        <v>27900</v>
      </c>
      <c r="E241" s="76">
        <v>27840</v>
      </c>
      <c r="F241" s="95">
        <f t="shared" si="7"/>
        <v>60</v>
      </c>
    </row>
    <row r="242" spans="1:6" ht="15.75">
      <c r="A242" s="82" t="s">
        <v>195</v>
      </c>
      <c r="B242" s="104" t="s">
        <v>4</v>
      </c>
      <c r="C242" s="108" t="s">
        <v>211</v>
      </c>
      <c r="D242" s="76">
        <v>900800</v>
      </c>
      <c r="E242" s="76">
        <v>900768</v>
      </c>
      <c r="F242" s="95">
        <f t="shared" si="7"/>
        <v>32</v>
      </c>
    </row>
    <row r="243" spans="1:6" ht="15.75">
      <c r="A243" s="107" t="s">
        <v>153</v>
      </c>
      <c r="B243" s="104" t="s">
        <v>4</v>
      </c>
      <c r="C243" s="108" t="s">
        <v>210</v>
      </c>
      <c r="D243" s="76">
        <v>40800</v>
      </c>
      <c r="E243" s="76">
        <v>40800</v>
      </c>
      <c r="F243" s="95">
        <f t="shared" si="7"/>
        <v>0</v>
      </c>
    </row>
    <row r="244" spans="1:6" ht="63">
      <c r="A244" s="98" t="s">
        <v>476</v>
      </c>
      <c r="B244" s="102" t="s">
        <v>4</v>
      </c>
      <c r="C244" s="28" t="s">
        <v>321</v>
      </c>
      <c r="D244" s="71">
        <f>D245</f>
        <v>4334100</v>
      </c>
      <c r="E244" s="71">
        <f>E245</f>
        <v>4334091.82</v>
      </c>
      <c r="F244" s="69">
        <f t="shared" si="7"/>
        <v>8.179999999701977</v>
      </c>
    </row>
    <row r="245" spans="1:6" ht="47.25">
      <c r="A245" s="77" t="s">
        <v>353</v>
      </c>
      <c r="B245" s="102" t="s">
        <v>4</v>
      </c>
      <c r="C245" s="28" t="s">
        <v>208</v>
      </c>
      <c r="D245" s="71">
        <f>D246</f>
        <v>4334100</v>
      </c>
      <c r="E245" s="71">
        <f>E246</f>
        <v>4334091.82</v>
      </c>
      <c r="F245" s="69">
        <f t="shared" si="7"/>
        <v>8.179999999701977</v>
      </c>
    </row>
    <row r="246" spans="1:6" ht="15.75">
      <c r="A246" s="82" t="s">
        <v>147</v>
      </c>
      <c r="B246" s="104" t="s">
        <v>4</v>
      </c>
      <c r="C246" s="108" t="s">
        <v>207</v>
      </c>
      <c r="D246" s="76">
        <v>4334100</v>
      </c>
      <c r="E246" s="76">
        <v>4334091.82</v>
      </c>
      <c r="F246" s="95">
        <f t="shared" si="7"/>
        <v>8.179999999701977</v>
      </c>
    </row>
    <row r="247" spans="1:6" ht="31.5">
      <c r="A247" s="98" t="s">
        <v>477</v>
      </c>
      <c r="B247" s="104" t="s">
        <v>4</v>
      </c>
      <c r="C247" s="28" t="s">
        <v>322</v>
      </c>
      <c r="D247" s="71">
        <f>D248</f>
        <v>72500</v>
      </c>
      <c r="E247" s="71">
        <f>E248</f>
        <v>72500</v>
      </c>
      <c r="F247" s="69">
        <f t="shared" si="7"/>
        <v>0</v>
      </c>
    </row>
    <row r="248" spans="1:6" ht="47.25">
      <c r="A248" s="77" t="s">
        <v>353</v>
      </c>
      <c r="B248" s="102" t="s">
        <v>4</v>
      </c>
      <c r="C248" s="28" t="s">
        <v>206</v>
      </c>
      <c r="D248" s="71">
        <f>D249</f>
        <v>72500</v>
      </c>
      <c r="E248" s="71">
        <f>E249</f>
        <v>72500</v>
      </c>
      <c r="F248" s="69">
        <f t="shared" si="7"/>
        <v>0</v>
      </c>
    </row>
    <row r="249" spans="1:6" ht="15.75">
      <c r="A249" s="82" t="s">
        <v>147</v>
      </c>
      <c r="B249" s="104" t="s">
        <v>4</v>
      </c>
      <c r="C249" s="108" t="s">
        <v>205</v>
      </c>
      <c r="D249" s="76">
        <v>72500</v>
      </c>
      <c r="E249" s="76">
        <v>72500</v>
      </c>
      <c r="F249" s="69">
        <f t="shared" si="7"/>
        <v>0</v>
      </c>
    </row>
    <row r="250" spans="1:6" ht="47.25">
      <c r="A250" s="74" t="s">
        <v>478</v>
      </c>
      <c r="B250" s="102" t="s">
        <v>4</v>
      </c>
      <c r="C250" s="28" t="s">
        <v>323</v>
      </c>
      <c r="D250" s="71">
        <f>D251</f>
        <v>422500</v>
      </c>
      <c r="E250" s="71">
        <f>E251</f>
        <v>422500</v>
      </c>
      <c r="F250" s="69">
        <f t="shared" si="7"/>
        <v>0</v>
      </c>
    </row>
    <row r="251" spans="1:6" ht="15" customHeight="1">
      <c r="A251" s="77" t="s">
        <v>353</v>
      </c>
      <c r="B251" s="102" t="s">
        <v>4</v>
      </c>
      <c r="C251" s="28" t="s">
        <v>203</v>
      </c>
      <c r="D251" s="71">
        <f>D252</f>
        <v>422500</v>
      </c>
      <c r="E251" s="71">
        <f>E252</f>
        <v>422500</v>
      </c>
      <c r="F251" s="69">
        <f t="shared" si="7"/>
        <v>0</v>
      </c>
    </row>
    <row r="252" spans="1:6" ht="15.75">
      <c r="A252" s="82" t="s">
        <v>147</v>
      </c>
      <c r="B252" s="109" t="s">
        <v>4</v>
      </c>
      <c r="C252" s="46" t="s">
        <v>204</v>
      </c>
      <c r="D252" s="76">
        <v>422500</v>
      </c>
      <c r="E252" s="76">
        <v>422500</v>
      </c>
      <c r="F252" s="69">
        <f t="shared" si="7"/>
        <v>0</v>
      </c>
    </row>
    <row r="253" spans="1:6" ht="15.75">
      <c r="A253" s="74" t="s">
        <v>9</v>
      </c>
      <c r="B253" s="102" t="s">
        <v>4</v>
      </c>
      <c r="C253" s="28" t="s">
        <v>256</v>
      </c>
      <c r="D253" s="71">
        <f aca="true" t="shared" si="8" ref="D253:E255">D254</f>
        <v>55000</v>
      </c>
      <c r="E253" s="71">
        <f t="shared" si="8"/>
        <v>54891</v>
      </c>
      <c r="F253" s="69">
        <f t="shared" si="7"/>
        <v>109</v>
      </c>
    </row>
    <row r="254" spans="1:6" ht="31.5">
      <c r="A254" s="74" t="s">
        <v>252</v>
      </c>
      <c r="B254" s="102" t="s">
        <v>4</v>
      </c>
      <c r="C254" s="28" t="s">
        <v>257</v>
      </c>
      <c r="D254" s="71">
        <f t="shared" si="8"/>
        <v>55000</v>
      </c>
      <c r="E254" s="71">
        <f t="shared" si="8"/>
        <v>54891</v>
      </c>
      <c r="F254" s="69">
        <f t="shared" si="7"/>
        <v>109</v>
      </c>
    </row>
    <row r="255" spans="1:6" ht="60" customHeight="1">
      <c r="A255" s="74" t="s">
        <v>8</v>
      </c>
      <c r="B255" s="102" t="s">
        <v>4</v>
      </c>
      <c r="C255" s="28" t="s">
        <v>255</v>
      </c>
      <c r="D255" s="71">
        <f t="shared" si="8"/>
        <v>55000</v>
      </c>
      <c r="E255" s="71">
        <f t="shared" si="8"/>
        <v>54891</v>
      </c>
      <c r="F255" s="69">
        <f t="shared" si="7"/>
        <v>109</v>
      </c>
    </row>
    <row r="256" spans="1:6" ht="47.25">
      <c r="A256" s="77" t="s">
        <v>353</v>
      </c>
      <c r="B256" s="102" t="s">
        <v>4</v>
      </c>
      <c r="C256" s="28" t="s">
        <v>254</v>
      </c>
      <c r="D256" s="71">
        <f>D258+D259+D257</f>
        <v>55000</v>
      </c>
      <c r="E256" s="71">
        <f>E258+E259+E257</f>
        <v>54891</v>
      </c>
      <c r="F256" s="71">
        <f>F258+F259+F257</f>
        <v>109</v>
      </c>
    </row>
    <row r="257" spans="1:6" ht="15.75">
      <c r="A257" s="82" t="s">
        <v>271</v>
      </c>
      <c r="B257" s="104" t="s">
        <v>4</v>
      </c>
      <c r="C257" s="108" t="s">
        <v>512</v>
      </c>
      <c r="D257" s="76">
        <v>2200</v>
      </c>
      <c r="E257" s="456">
        <v>2156</v>
      </c>
      <c r="F257" s="95">
        <f t="shared" si="7"/>
        <v>44</v>
      </c>
    </row>
    <row r="258" spans="1:6" ht="15.75">
      <c r="A258" s="82" t="s">
        <v>147</v>
      </c>
      <c r="B258" s="104" t="s">
        <v>4</v>
      </c>
      <c r="C258" s="108" t="s">
        <v>253</v>
      </c>
      <c r="D258" s="76">
        <v>6500</v>
      </c>
      <c r="E258" s="456">
        <v>6500</v>
      </c>
      <c r="F258" s="95">
        <f t="shared" si="7"/>
        <v>0</v>
      </c>
    </row>
    <row r="259" spans="1:6" ht="15.75">
      <c r="A259" s="82" t="s">
        <v>153</v>
      </c>
      <c r="B259" s="38" t="s">
        <v>4</v>
      </c>
      <c r="C259" s="46" t="s">
        <v>410</v>
      </c>
      <c r="D259" s="76">
        <v>46300</v>
      </c>
      <c r="E259" s="76">
        <v>46235</v>
      </c>
      <c r="F259" s="95">
        <f t="shared" si="7"/>
        <v>65</v>
      </c>
    </row>
    <row r="260" spans="1:6" ht="15" customHeight="1">
      <c r="A260" s="77" t="s">
        <v>258</v>
      </c>
      <c r="B260" s="36" t="s">
        <v>4</v>
      </c>
      <c r="C260" s="32" t="s">
        <v>260</v>
      </c>
      <c r="D260" s="71">
        <f>D261+D265+D271</f>
        <v>281800</v>
      </c>
      <c r="E260" s="71">
        <f>E261+E271+E265</f>
        <v>229837.05</v>
      </c>
      <c r="F260" s="69">
        <f t="shared" si="7"/>
        <v>51962.95000000001</v>
      </c>
    </row>
    <row r="261" spans="1:6" ht="47.25">
      <c r="A261" s="77" t="s">
        <v>259</v>
      </c>
      <c r="B261" s="36" t="s">
        <v>4</v>
      </c>
      <c r="C261" s="32" t="s">
        <v>261</v>
      </c>
      <c r="D261" s="71">
        <f aca="true" t="shared" si="9" ref="D261:E263">D262</f>
        <v>53800</v>
      </c>
      <c r="E261" s="71">
        <f t="shared" si="9"/>
        <v>53800</v>
      </c>
      <c r="F261" s="69">
        <f t="shared" si="7"/>
        <v>0</v>
      </c>
    </row>
    <row r="262" spans="1:6" ht="126">
      <c r="A262" s="77" t="s">
        <v>129</v>
      </c>
      <c r="B262" s="102" t="s">
        <v>4</v>
      </c>
      <c r="C262" s="28" t="s">
        <v>262</v>
      </c>
      <c r="D262" s="71">
        <f t="shared" si="9"/>
        <v>53800</v>
      </c>
      <c r="E262" s="111">
        <f t="shared" si="9"/>
        <v>53800</v>
      </c>
      <c r="F262" s="69">
        <f t="shared" si="7"/>
        <v>0</v>
      </c>
    </row>
    <row r="263" spans="1:6" ht="47.25">
      <c r="A263" s="77" t="s">
        <v>353</v>
      </c>
      <c r="B263" s="102" t="s">
        <v>4</v>
      </c>
      <c r="C263" s="28" t="s">
        <v>263</v>
      </c>
      <c r="D263" s="71">
        <f t="shared" si="9"/>
        <v>53800</v>
      </c>
      <c r="E263" s="111">
        <f t="shared" si="9"/>
        <v>53800</v>
      </c>
      <c r="F263" s="69">
        <f t="shared" si="7"/>
        <v>0</v>
      </c>
    </row>
    <row r="264" spans="1:6" ht="15.75">
      <c r="A264" s="82" t="s">
        <v>147</v>
      </c>
      <c r="B264" s="104" t="s">
        <v>4</v>
      </c>
      <c r="C264" s="108" t="s">
        <v>264</v>
      </c>
      <c r="D264" s="76">
        <v>53800</v>
      </c>
      <c r="E264" s="456">
        <v>53800</v>
      </c>
      <c r="F264" s="69">
        <f t="shared" si="7"/>
        <v>0</v>
      </c>
    </row>
    <row r="265" spans="1:6" ht="31.5">
      <c r="A265" s="74" t="s">
        <v>99</v>
      </c>
      <c r="B265" s="102" t="s">
        <v>4</v>
      </c>
      <c r="C265" s="112" t="s">
        <v>325</v>
      </c>
      <c r="D265" s="71">
        <f>D266</f>
        <v>143000</v>
      </c>
      <c r="E265" s="71">
        <f>E266</f>
        <v>139916</v>
      </c>
      <c r="F265" s="69">
        <f t="shared" si="7"/>
        <v>3084</v>
      </c>
    </row>
    <row r="266" spans="1:6" ht="110.25">
      <c r="A266" s="74" t="s">
        <v>7</v>
      </c>
      <c r="B266" s="102" t="s">
        <v>4</v>
      </c>
      <c r="C266" s="112" t="s">
        <v>324</v>
      </c>
      <c r="D266" s="71">
        <f>D267</f>
        <v>143000</v>
      </c>
      <c r="E266" s="71">
        <f>E267</f>
        <v>139916</v>
      </c>
      <c r="F266" s="69">
        <f t="shared" si="7"/>
        <v>3084</v>
      </c>
    </row>
    <row r="267" spans="1:6" ht="47.25">
      <c r="A267" s="77" t="s">
        <v>353</v>
      </c>
      <c r="B267" s="113">
        <v>903</v>
      </c>
      <c r="C267" s="112" t="s">
        <v>267</v>
      </c>
      <c r="D267" s="114">
        <f>D268+D269+D270</f>
        <v>143000</v>
      </c>
      <c r="E267" s="114">
        <f>E268+E269+E270</f>
        <v>139916</v>
      </c>
      <c r="F267" s="69">
        <f t="shared" si="7"/>
        <v>3084</v>
      </c>
    </row>
    <row r="268" spans="1:6" ht="15.75">
      <c r="A268" s="115" t="s">
        <v>271</v>
      </c>
      <c r="B268" s="116">
        <v>903</v>
      </c>
      <c r="C268" s="117" t="s">
        <v>337</v>
      </c>
      <c r="D268" s="457">
        <v>10000</v>
      </c>
      <c r="E268" s="457">
        <v>7013</v>
      </c>
      <c r="F268" s="95">
        <f t="shared" si="7"/>
        <v>2987</v>
      </c>
    </row>
    <row r="269" spans="1:6" ht="15.75">
      <c r="A269" s="115" t="s">
        <v>147</v>
      </c>
      <c r="B269" s="116">
        <v>903</v>
      </c>
      <c r="C269" s="117" t="s">
        <v>266</v>
      </c>
      <c r="D269" s="457">
        <v>62400</v>
      </c>
      <c r="E269" s="457">
        <v>62395</v>
      </c>
      <c r="F269" s="95">
        <f t="shared" si="7"/>
        <v>5</v>
      </c>
    </row>
    <row r="270" spans="1:6" ht="18" customHeight="1">
      <c r="A270" s="115" t="s">
        <v>158</v>
      </c>
      <c r="B270" s="116">
        <v>903</v>
      </c>
      <c r="C270" s="117" t="s">
        <v>300</v>
      </c>
      <c r="D270" s="457">
        <v>70600</v>
      </c>
      <c r="E270" s="457">
        <v>70508</v>
      </c>
      <c r="F270" s="95">
        <f t="shared" si="7"/>
        <v>92</v>
      </c>
    </row>
    <row r="271" spans="1:6" ht="15.75">
      <c r="A271" s="74" t="s">
        <v>6</v>
      </c>
      <c r="B271" s="102" t="s">
        <v>4</v>
      </c>
      <c r="C271" s="32" t="s">
        <v>301</v>
      </c>
      <c r="D271" s="71">
        <f>D272+D276+D280</f>
        <v>85000</v>
      </c>
      <c r="E271" s="71">
        <f>E272+E276+E280</f>
        <v>36121.05</v>
      </c>
      <c r="F271" s="69">
        <f t="shared" si="7"/>
        <v>48878.95</v>
      </c>
    </row>
    <row r="272" spans="1:6" ht="99.75" customHeight="1">
      <c r="A272" s="74" t="s">
        <v>118</v>
      </c>
      <c r="B272" s="102" t="s">
        <v>4</v>
      </c>
      <c r="C272" s="102" t="s">
        <v>299</v>
      </c>
      <c r="D272" s="71">
        <f>D273</f>
        <v>30000</v>
      </c>
      <c r="E272" s="71">
        <f>E273</f>
        <v>11351.05</v>
      </c>
      <c r="F272" s="69">
        <f t="shared" si="7"/>
        <v>18648.95</v>
      </c>
    </row>
    <row r="273" spans="1:6" ht="47.25">
      <c r="A273" s="77" t="s">
        <v>353</v>
      </c>
      <c r="B273" s="102" t="s">
        <v>4</v>
      </c>
      <c r="C273" s="102" t="s">
        <v>298</v>
      </c>
      <c r="D273" s="71">
        <f>D274+D275</f>
        <v>30000</v>
      </c>
      <c r="E273" s="71">
        <f>E274+E275</f>
        <v>11351.05</v>
      </c>
      <c r="F273" s="69">
        <f t="shared" si="7"/>
        <v>18648.95</v>
      </c>
    </row>
    <row r="274" spans="1:6" ht="15.75">
      <c r="A274" s="115" t="s">
        <v>147</v>
      </c>
      <c r="B274" s="104" t="s">
        <v>4</v>
      </c>
      <c r="C274" s="104" t="s">
        <v>370</v>
      </c>
      <c r="D274" s="76">
        <v>10000</v>
      </c>
      <c r="E274" s="456"/>
      <c r="F274" s="95">
        <f t="shared" si="7"/>
        <v>10000</v>
      </c>
    </row>
    <row r="275" spans="1:6" ht="15.75">
      <c r="A275" s="115" t="s">
        <v>158</v>
      </c>
      <c r="B275" s="116">
        <v>903</v>
      </c>
      <c r="C275" s="109" t="s">
        <v>297</v>
      </c>
      <c r="D275" s="76">
        <v>20000</v>
      </c>
      <c r="E275" s="456">
        <v>11351.05</v>
      </c>
      <c r="F275" s="95">
        <f t="shared" si="7"/>
        <v>8648.95</v>
      </c>
    </row>
    <row r="276" spans="1:6" ht="110.25">
      <c r="A276" s="118" t="s">
        <v>100</v>
      </c>
      <c r="B276" s="102" t="s">
        <v>4</v>
      </c>
      <c r="C276" s="102" t="s">
        <v>296</v>
      </c>
      <c r="D276" s="71">
        <f>D277</f>
        <v>35000</v>
      </c>
      <c r="E276" s="71">
        <f>E277</f>
        <v>21970</v>
      </c>
      <c r="F276" s="69">
        <f t="shared" si="7"/>
        <v>13030</v>
      </c>
    </row>
    <row r="277" spans="1:6" ht="45" customHeight="1">
      <c r="A277" s="77" t="s">
        <v>353</v>
      </c>
      <c r="B277" s="102" t="s">
        <v>4</v>
      </c>
      <c r="C277" s="102" t="s">
        <v>295</v>
      </c>
      <c r="D277" s="71">
        <f>D278+D279</f>
        <v>35000</v>
      </c>
      <c r="E277" s="71">
        <f>E278+E279</f>
        <v>21970</v>
      </c>
      <c r="F277" s="69">
        <f t="shared" si="7"/>
        <v>13030</v>
      </c>
    </row>
    <row r="278" spans="1:6" ht="15.75">
      <c r="A278" s="82" t="s">
        <v>147</v>
      </c>
      <c r="B278" s="104" t="s">
        <v>4</v>
      </c>
      <c r="C278" s="104" t="s">
        <v>371</v>
      </c>
      <c r="D278" s="76">
        <v>15000</v>
      </c>
      <c r="E278" s="456">
        <v>9680</v>
      </c>
      <c r="F278" s="95">
        <f t="shared" si="7"/>
        <v>5320</v>
      </c>
    </row>
    <row r="279" spans="1:6" ht="15.75">
      <c r="A279" s="107" t="s">
        <v>158</v>
      </c>
      <c r="B279" s="104" t="s">
        <v>4</v>
      </c>
      <c r="C279" s="104" t="s">
        <v>294</v>
      </c>
      <c r="D279" s="76">
        <v>20000</v>
      </c>
      <c r="E279" s="456">
        <v>12290</v>
      </c>
      <c r="F279" s="95">
        <f t="shared" si="7"/>
        <v>7710</v>
      </c>
    </row>
    <row r="280" spans="1:6" ht="77.25" customHeight="1">
      <c r="A280" s="74" t="s">
        <v>268</v>
      </c>
      <c r="B280" s="102" t="s">
        <v>4</v>
      </c>
      <c r="C280" s="102" t="s">
        <v>293</v>
      </c>
      <c r="D280" s="71">
        <f>D281</f>
        <v>20000</v>
      </c>
      <c r="E280" s="71">
        <f>E281</f>
        <v>2800</v>
      </c>
      <c r="F280" s="69">
        <f t="shared" si="7"/>
        <v>17200</v>
      </c>
    </row>
    <row r="281" spans="1:6" ht="47.25">
      <c r="A281" s="77" t="s">
        <v>353</v>
      </c>
      <c r="B281" s="102" t="s">
        <v>4</v>
      </c>
      <c r="C281" s="102" t="s">
        <v>292</v>
      </c>
      <c r="D281" s="71">
        <f>D282+D283</f>
        <v>20000</v>
      </c>
      <c r="E281" s="71">
        <f>E282+E283</f>
        <v>2800</v>
      </c>
      <c r="F281" s="69">
        <f t="shared" si="7"/>
        <v>17200</v>
      </c>
    </row>
    <row r="282" spans="1:6" ht="15.75">
      <c r="A282" s="82" t="s">
        <v>147</v>
      </c>
      <c r="B282" s="104" t="s">
        <v>4</v>
      </c>
      <c r="C282" s="104" t="s">
        <v>291</v>
      </c>
      <c r="D282" s="76">
        <v>10000</v>
      </c>
      <c r="E282" s="456">
        <v>2800</v>
      </c>
      <c r="F282" s="95">
        <f t="shared" si="7"/>
        <v>7200</v>
      </c>
    </row>
    <row r="283" spans="1:6" ht="15.75">
      <c r="A283" s="107" t="s">
        <v>158</v>
      </c>
      <c r="B283" s="104" t="s">
        <v>4</v>
      </c>
      <c r="C283" s="104" t="s">
        <v>437</v>
      </c>
      <c r="D283" s="76">
        <v>10000</v>
      </c>
      <c r="E283" s="456"/>
      <c r="F283" s="95">
        <f t="shared" si="7"/>
        <v>10000</v>
      </c>
    </row>
    <row r="284" spans="1:6" ht="15.75">
      <c r="A284" s="74" t="s">
        <v>269</v>
      </c>
      <c r="B284" s="102" t="s">
        <v>4</v>
      </c>
      <c r="C284" s="119" t="s">
        <v>285</v>
      </c>
      <c r="D284" s="71">
        <f>D285+D294</f>
        <v>5566400</v>
      </c>
      <c r="E284" s="71">
        <f>E285+E294</f>
        <v>5540416.95</v>
      </c>
      <c r="F284" s="69">
        <f t="shared" si="7"/>
        <v>25983.049999999814</v>
      </c>
    </row>
    <row r="285" spans="1:6" ht="15.75">
      <c r="A285" s="74" t="s">
        <v>101</v>
      </c>
      <c r="B285" s="102" t="s">
        <v>4</v>
      </c>
      <c r="C285" s="119" t="s">
        <v>286</v>
      </c>
      <c r="D285" s="71">
        <f>D286</f>
        <v>4956400</v>
      </c>
      <c r="E285" s="71">
        <f>E286</f>
        <v>4944290.2</v>
      </c>
      <c r="F285" s="69">
        <f t="shared" si="7"/>
        <v>12109.799999999814</v>
      </c>
    </row>
    <row r="286" spans="1:6" ht="58.5" customHeight="1">
      <c r="A286" s="98" t="s">
        <v>270</v>
      </c>
      <c r="B286" s="102" t="s">
        <v>4</v>
      </c>
      <c r="C286" s="28" t="s">
        <v>290</v>
      </c>
      <c r="D286" s="71">
        <f>D287</f>
        <v>4956400</v>
      </c>
      <c r="E286" s="71">
        <f>E287</f>
        <v>4944290.2</v>
      </c>
      <c r="F286" s="69">
        <f aca="true" t="shared" si="10" ref="F286:F328">D286-E286</f>
        <v>12109.799999999814</v>
      </c>
    </row>
    <row r="287" spans="1:6" ht="47.25">
      <c r="A287" s="77" t="s">
        <v>353</v>
      </c>
      <c r="B287" s="102" t="s">
        <v>4</v>
      </c>
      <c r="C287" s="28" t="s">
        <v>289</v>
      </c>
      <c r="D287" s="71">
        <f>SUM(D288:D293)</f>
        <v>4956400</v>
      </c>
      <c r="E287" s="71">
        <f>SUM(E288:E293)</f>
        <v>4944290.2</v>
      </c>
      <c r="F287" s="69">
        <f t="shared" si="10"/>
        <v>12109.799999999814</v>
      </c>
    </row>
    <row r="288" spans="1:6" ht="15.75">
      <c r="A288" s="82" t="s">
        <v>271</v>
      </c>
      <c r="B288" s="104" t="s">
        <v>4</v>
      </c>
      <c r="C288" s="108" t="s">
        <v>479</v>
      </c>
      <c r="D288" s="76">
        <v>35200</v>
      </c>
      <c r="E288" s="456">
        <v>35033</v>
      </c>
      <c r="F288" s="95">
        <f t="shared" si="10"/>
        <v>167</v>
      </c>
    </row>
    <row r="289" spans="1:6" ht="15.75">
      <c r="A289" s="82" t="s">
        <v>190</v>
      </c>
      <c r="B289" s="104" t="s">
        <v>4</v>
      </c>
      <c r="C289" s="108" t="s">
        <v>412</v>
      </c>
      <c r="D289" s="76">
        <v>135000</v>
      </c>
      <c r="E289" s="456">
        <v>135000</v>
      </c>
      <c r="F289" s="95">
        <f t="shared" si="10"/>
        <v>0</v>
      </c>
    </row>
    <row r="290" spans="1:6" ht="15.75">
      <c r="A290" s="82" t="s">
        <v>147</v>
      </c>
      <c r="B290" s="104" t="s">
        <v>4</v>
      </c>
      <c r="C290" s="108" t="s">
        <v>288</v>
      </c>
      <c r="D290" s="76">
        <v>1288400</v>
      </c>
      <c r="E290" s="456">
        <v>1288310</v>
      </c>
      <c r="F290" s="95">
        <f t="shared" si="10"/>
        <v>90</v>
      </c>
    </row>
    <row r="291" spans="1:6" ht="15.75">
      <c r="A291" s="107" t="s">
        <v>158</v>
      </c>
      <c r="B291" s="104" t="s">
        <v>4</v>
      </c>
      <c r="C291" s="46" t="s">
        <v>287</v>
      </c>
      <c r="D291" s="76">
        <v>3428500</v>
      </c>
      <c r="E291" s="456">
        <v>3428451.2</v>
      </c>
      <c r="F291" s="95">
        <f t="shared" si="10"/>
        <v>48.799999999813735</v>
      </c>
    </row>
    <row r="292" spans="1:6" ht="15.75">
      <c r="A292" s="107" t="s">
        <v>195</v>
      </c>
      <c r="B292" s="104" t="s">
        <v>4</v>
      </c>
      <c r="C292" s="46" t="s">
        <v>513</v>
      </c>
      <c r="D292" s="76">
        <v>57500</v>
      </c>
      <c r="E292" s="456">
        <v>57496</v>
      </c>
      <c r="F292" s="95">
        <f t="shared" si="10"/>
        <v>4</v>
      </c>
    </row>
    <row r="293" spans="1:6" ht="15.75">
      <c r="A293" s="107" t="s">
        <v>153</v>
      </c>
      <c r="B293" s="104" t="s">
        <v>4</v>
      </c>
      <c r="C293" s="46" t="s">
        <v>514</v>
      </c>
      <c r="D293" s="76">
        <v>11800</v>
      </c>
      <c r="E293" s="456"/>
      <c r="F293" s="95">
        <f t="shared" si="10"/>
        <v>11800</v>
      </c>
    </row>
    <row r="294" spans="1:6" ht="31.5" customHeight="1">
      <c r="A294" s="74" t="s">
        <v>102</v>
      </c>
      <c r="B294" s="102" t="s">
        <v>4</v>
      </c>
      <c r="C294" s="28" t="s">
        <v>280</v>
      </c>
      <c r="D294" s="71">
        <f>D295</f>
        <v>610000</v>
      </c>
      <c r="E294" s="71">
        <f>E295</f>
        <v>596126.75</v>
      </c>
      <c r="F294" s="69">
        <f t="shared" si="10"/>
        <v>13873.25</v>
      </c>
    </row>
    <row r="295" spans="1:6" ht="94.5">
      <c r="A295" s="74" t="s">
        <v>130</v>
      </c>
      <c r="B295" s="102" t="s">
        <v>4</v>
      </c>
      <c r="C295" s="28" t="s">
        <v>284</v>
      </c>
      <c r="D295" s="71">
        <f>D296</f>
        <v>610000</v>
      </c>
      <c r="E295" s="71">
        <f>E296</f>
        <v>596126.75</v>
      </c>
      <c r="F295" s="69">
        <f t="shared" si="10"/>
        <v>13873.25</v>
      </c>
    </row>
    <row r="296" spans="1:6" ht="47.25">
      <c r="A296" s="77" t="s">
        <v>353</v>
      </c>
      <c r="B296" s="102" t="s">
        <v>4</v>
      </c>
      <c r="C296" s="28" t="s">
        <v>283</v>
      </c>
      <c r="D296" s="71">
        <f>D297+D298+D299</f>
        <v>610000</v>
      </c>
      <c r="E296" s="71">
        <f>E297+E298+E299</f>
        <v>596126.75</v>
      </c>
      <c r="F296" s="69">
        <f t="shared" si="10"/>
        <v>13873.25</v>
      </c>
    </row>
    <row r="297" spans="1:6" ht="15.75">
      <c r="A297" s="115" t="s">
        <v>271</v>
      </c>
      <c r="B297" s="116">
        <v>903</v>
      </c>
      <c r="C297" s="108" t="s">
        <v>372</v>
      </c>
      <c r="D297" s="76">
        <v>13500</v>
      </c>
      <c r="E297" s="456">
        <v>13386.75</v>
      </c>
      <c r="F297" s="95">
        <f t="shared" si="10"/>
        <v>113.25</v>
      </c>
    </row>
    <row r="298" spans="1:6" ht="15.75">
      <c r="A298" s="107" t="s">
        <v>147</v>
      </c>
      <c r="B298" s="104" t="s">
        <v>4</v>
      </c>
      <c r="C298" s="108" t="s">
        <v>282</v>
      </c>
      <c r="D298" s="76">
        <v>552000</v>
      </c>
      <c r="E298" s="456">
        <v>552000</v>
      </c>
      <c r="F298" s="95">
        <f t="shared" si="10"/>
        <v>0</v>
      </c>
    </row>
    <row r="299" spans="1:6" ht="16.5" customHeight="1">
      <c r="A299" s="107" t="s">
        <v>158</v>
      </c>
      <c r="B299" s="104" t="s">
        <v>4</v>
      </c>
      <c r="C299" s="108" t="s">
        <v>281</v>
      </c>
      <c r="D299" s="76">
        <v>44500</v>
      </c>
      <c r="E299" s="456">
        <v>30740</v>
      </c>
      <c r="F299" s="95">
        <f t="shared" si="10"/>
        <v>13760</v>
      </c>
    </row>
    <row r="300" spans="1:6" ht="15.75">
      <c r="A300" s="74" t="s">
        <v>5</v>
      </c>
      <c r="B300" s="102" t="s">
        <v>4</v>
      </c>
      <c r="C300" s="28" t="s">
        <v>279</v>
      </c>
      <c r="D300" s="71">
        <f>D304+D301</f>
        <v>8549700</v>
      </c>
      <c r="E300" s="71">
        <f>E304+E301</f>
        <v>8075839.99</v>
      </c>
      <c r="F300" s="69">
        <f t="shared" si="10"/>
        <v>473860.0099999998</v>
      </c>
    </row>
    <row r="301" spans="1:6" ht="15.75">
      <c r="A301" s="74" t="s">
        <v>413</v>
      </c>
      <c r="B301" s="102" t="s">
        <v>4</v>
      </c>
      <c r="C301" s="28" t="s">
        <v>414</v>
      </c>
      <c r="D301" s="71">
        <f>D302</f>
        <v>238600</v>
      </c>
      <c r="E301" s="71">
        <f>E302</f>
        <v>238505.13</v>
      </c>
      <c r="F301" s="69">
        <f t="shared" si="10"/>
        <v>94.86999999999534</v>
      </c>
    </row>
    <row r="302" spans="1:6" ht="63">
      <c r="A302" s="74" t="s">
        <v>415</v>
      </c>
      <c r="B302" s="102" t="s">
        <v>4</v>
      </c>
      <c r="C302" s="120" t="s">
        <v>418</v>
      </c>
      <c r="D302" s="71">
        <f>D303</f>
        <v>238600</v>
      </c>
      <c r="E302" s="71">
        <f>E303</f>
        <v>238505.13</v>
      </c>
      <c r="F302" s="69">
        <f t="shared" si="10"/>
        <v>94.86999999999534</v>
      </c>
    </row>
    <row r="303" spans="1:6" ht="47.25">
      <c r="A303" s="107" t="s">
        <v>416</v>
      </c>
      <c r="B303" s="104" t="s">
        <v>4</v>
      </c>
      <c r="C303" s="121" t="s">
        <v>417</v>
      </c>
      <c r="D303" s="76">
        <v>238600</v>
      </c>
      <c r="E303" s="76">
        <v>238505.13</v>
      </c>
      <c r="F303" s="95">
        <f t="shared" si="10"/>
        <v>94.86999999999534</v>
      </c>
    </row>
    <row r="304" spans="1:6" ht="15.75">
      <c r="A304" s="74" t="s">
        <v>103</v>
      </c>
      <c r="B304" s="102" t="s">
        <v>4</v>
      </c>
      <c r="C304" s="28" t="s">
        <v>326</v>
      </c>
      <c r="D304" s="71">
        <f>D305+D317+D321</f>
        <v>8311100</v>
      </c>
      <c r="E304" s="71">
        <f>E305+E317+E321</f>
        <v>7837334.86</v>
      </c>
      <c r="F304" s="69">
        <f t="shared" si="10"/>
        <v>473765.13999999966</v>
      </c>
    </row>
    <row r="305" spans="1:6" ht="78.75">
      <c r="A305" s="74" t="s">
        <v>419</v>
      </c>
      <c r="B305" s="102" t="s">
        <v>4</v>
      </c>
      <c r="C305" s="28" t="s">
        <v>420</v>
      </c>
      <c r="D305" s="71">
        <f>D306+D310+D312</f>
        <v>2234400</v>
      </c>
      <c r="E305" s="71">
        <f>E306+E310+E312</f>
        <v>1979798.23</v>
      </c>
      <c r="F305" s="69">
        <f t="shared" si="10"/>
        <v>254601.77000000002</v>
      </c>
    </row>
    <row r="306" spans="1:6" ht="47.25">
      <c r="A306" s="74" t="s">
        <v>346</v>
      </c>
      <c r="B306" s="102" t="s">
        <v>4</v>
      </c>
      <c r="C306" s="28" t="s">
        <v>421</v>
      </c>
      <c r="D306" s="71">
        <f>D307</f>
        <v>2081400</v>
      </c>
      <c r="E306" s="71">
        <f>E307</f>
        <v>1841458</v>
      </c>
      <c r="F306" s="69">
        <f t="shared" si="10"/>
        <v>239942</v>
      </c>
    </row>
    <row r="307" spans="1:6" ht="31.5">
      <c r="A307" s="74" t="s">
        <v>347</v>
      </c>
      <c r="B307" s="102" t="s">
        <v>4</v>
      </c>
      <c r="C307" s="28" t="s">
        <v>422</v>
      </c>
      <c r="D307" s="71">
        <f>D308+D309</f>
        <v>2081400</v>
      </c>
      <c r="E307" s="71">
        <f>E308+E309</f>
        <v>1841458</v>
      </c>
      <c r="F307" s="69">
        <f t="shared" si="10"/>
        <v>239942</v>
      </c>
    </row>
    <row r="308" spans="1:6" ht="15.75">
      <c r="A308" s="107" t="s">
        <v>131</v>
      </c>
      <c r="B308" s="104" t="s">
        <v>4</v>
      </c>
      <c r="C308" s="108" t="s">
        <v>423</v>
      </c>
      <c r="D308" s="76">
        <v>1598600</v>
      </c>
      <c r="E308" s="456">
        <v>1409398.52</v>
      </c>
      <c r="F308" s="95">
        <f t="shared" si="10"/>
        <v>189201.47999999998</v>
      </c>
    </row>
    <row r="309" spans="1:6" ht="15.75">
      <c r="A309" s="107" t="s">
        <v>132</v>
      </c>
      <c r="B309" s="104" t="s">
        <v>4</v>
      </c>
      <c r="C309" s="108" t="s">
        <v>424</v>
      </c>
      <c r="D309" s="76">
        <v>482800</v>
      </c>
      <c r="E309" s="456">
        <v>432059.48</v>
      </c>
      <c r="F309" s="95">
        <f t="shared" si="10"/>
        <v>50740.52000000002</v>
      </c>
    </row>
    <row r="310" spans="1:6" ht="47.25">
      <c r="A310" s="84" t="s">
        <v>441</v>
      </c>
      <c r="B310" s="34" t="s">
        <v>4</v>
      </c>
      <c r="C310" s="28" t="s">
        <v>515</v>
      </c>
      <c r="D310" s="71">
        <f>D311</f>
        <v>20000</v>
      </c>
      <c r="E310" s="71">
        <f>E311</f>
        <v>14000</v>
      </c>
      <c r="F310" s="69">
        <f t="shared" si="10"/>
        <v>6000</v>
      </c>
    </row>
    <row r="311" spans="1:6" ht="15.75">
      <c r="A311" s="82" t="s">
        <v>144</v>
      </c>
      <c r="B311" s="49" t="s">
        <v>4</v>
      </c>
      <c r="C311" s="108" t="s">
        <v>516</v>
      </c>
      <c r="D311" s="76">
        <v>20000</v>
      </c>
      <c r="E311" s="456">
        <v>14000</v>
      </c>
      <c r="F311" s="95">
        <f t="shared" si="10"/>
        <v>6000</v>
      </c>
    </row>
    <row r="312" spans="1:6" ht="47.25">
      <c r="A312" s="74" t="s">
        <v>353</v>
      </c>
      <c r="B312" s="102" t="s">
        <v>4</v>
      </c>
      <c r="C312" s="28" t="s">
        <v>425</v>
      </c>
      <c r="D312" s="71">
        <f>SUM(D313:D316)</f>
        <v>133000</v>
      </c>
      <c r="E312" s="71">
        <f>SUM(E313:E316)</f>
        <v>124340.23000000001</v>
      </c>
      <c r="F312" s="69">
        <f t="shared" si="10"/>
        <v>8659.76999999999</v>
      </c>
    </row>
    <row r="313" spans="1:6" ht="15.75">
      <c r="A313" s="107" t="s">
        <v>144</v>
      </c>
      <c r="B313" s="104" t="s">
        <v>4</v>
      </c>
      <c r="C313" s="108" t="s">
        <v>426</v>
      </c>
      <c r="D313" s="76">
        <v>19000</v>
      </c>
      <c r="E313" s="76">
        <v>18400</v>
      </c>
      <c r="F313" s="95">
        <f t="shared" si="10"/>
        <v>600</v>
      </c>
    </row>
    <row r="314" spans="1:6" ht="15.75">
      <c r="A314" s="82" t="s">
        <v>271</v>
      </c>
      <c r="B314" s="104" t="s">
        <v>4</v>
      </c>
      <c r="C314" s="108" t="s">
        <v>438</v>
      </c>
      <c r="D314" s="76">
        <v>8000</v>
      </c>
      <c r="E314" s="76"/>
      <c r="F314" s="95">
        <f t="shared" si="10"/>
        <v>8000</v>
      </c>
    </row>
    <row r="315" spans="1:6" ht="15.75">
      <c r="A315" s="107" t="s">
        <v>147</v>
      </c>
      <c r="B315" s="104" t="s">
        <v>4</v>
      </c>
      <c r="C315" s="108" t="s">
        <v>427</v>
      </c>
      <c r="D315" s="76">
        <v>66200</v>
      </c>
      <c r="E315" s="76">
        <v>66150</v>
      </c>
      <c r="F315" s="95">
        <f t="shared" si="10"/>
        <v>50</v>
      </c>
    </row>
    <row r="316" spans="1:6" ht="15.75">
      <c r="A316" s="91" t="s">
        <v>153</v>
      </c>
      <c r="B316" s="109" t="s">
        <v>4</v>
      </c>
      <c r="C316" s="46" t="s">
        <v>428</v>
      </c>
      <c r="D316" s="76">
        <v>39800</v>
      </c>
      <c r="E316" s="76">
        <v>39790.23</v>
      </c>
      <c r="F316" s="95">
        <f t="shared" si="10"/>
        <v>9.769999999996799</v>
      </c>
    </row>
    <row r="317" spans="1:6" ht="99" customHeight="1">
      <c r="A317" s="74" t="s">
        <v>419</v>
      </c>
      <c r="B317" s="102" t="s">
        <v>4</v>
      </c>
      <c r="C317" s="120" t="s">
        <v>429</v>
      </c>
      <c r="D317" s="71">
        <f>D318</f>
        <v>3761800</v>
      </c>
      <c r="E317" s="71">
        <f aca="true" t="shared" si="11" ref="D317:E319">E318</f>
        <v>3697025</v>
      </c>
      <c r="F317" s="69">
        <f t="shared" si="10"/>
        <v>64775</v>
      </c>
    </row>
    <row r="318" spans="1:6" ht="47.25">
      <c r="A318" s="74" t="s">
        <v>373</v>
      </c>
      <c r="B318" s="102" t="s">
        <v>4</v>
      </c>
      <c r="C318" s="120" t="s">
        <v>430</v>
      </c>
      <c r="D318" s="71">
        <f t="shared" si="11"/>
        <v>3761800</v>
      </c>
      <c r="E318" s="71">
        <f t="shared" si="11"/>
        <v>3697025</v>
      </c>
      <c r="F318" s="69">
        <f t="shared" si="10"/>
        <v>64775</v>
      </c>
    </row>
    <row r="319" spans="1:6" ht="15.75">
      <c r="A319" s="74" t="s">
        <v>272</v>
      </c>
      <c r="B319" s="102" t="s">
        <v>4</v>
      </c>
      <c r="C319" s="120" t="s">
        <v>431</v>
      </c>
      <c r="D319" s="71">
        <f t="shared" si="11"/>
        <v>3761800</v>
      </c>
      <c r="E319" s="71">
        <f t="shared" si="11"/>
        <v>3697025</v>
      </c>
      <c r="F319" s="69">
        <f t="shared" si="10"/>
        <v>64775</v>
      </c>
    </row>
    <row r="320" spans="1:6" ht="15.75">
      <c r="A320" s="107" t="s">
        <v>273</v>
      </c>
      <c r="B320" s="104" t="s">
        <v>4</v>
      </c>
      <c r="C320" s="121" t="s">
        <v>432</v>
      </c>
      <c r="D320" s="76">
        <v>3761800</v>
      </c>
      <c r="E320" s="456">
        <v>3697025</v>
      </c>
      <c r="F320" s="95">
        <f t="shared" si="10"/>
        <v>64775</v>
      </c>
    </row>
    <row r="321" spans="1:6" ht="78.75">
      <c r="A321" s="74" t="s">
        <v>433</v>
      </c>
      <c r="B321" s="102" t="s">
        <v>4</v>
      </c>
      <c r="C321" s="32" t="s">
        <v>434</v>
      </c>
      <c r="D321" s="71">
        <f>D322</f>
        <v>2314900</v>
      </c>
      <c r="E321" s="71">
        <f>E322</f>
        <v>2160511.63</v>
      </c>
      <c r="F321" s="69">
        <f t="shared" si="10"/>
        <v>154388.3700000001</v>
      </c>
    </row>
    <row r="322" spans="1:6" ht="47.25">
      <c r="A322" s="74" t="s">
        <v>373</v>
      </c>
      <c r="B322" s="122" t="s">
        <v>4</v>
      </c>
      <c r="C322" s="32" t="s">
        <v>435</v>
      </c>
      <c r="D322" s="71">
        <f>D323</f>
        <v>2314900</v>
      </c>
      <c r="E322" s="71">
        <f>E323</f>
        <v>2160511.63</v>
      </c>
      <c r="F322" s="69">
        <f t="shared" si="10"/>
        <v>154388.3700000001</v>
      </c>
    </row>
    <row r="323" spans="1:6" ht="15.75">
      <c r="A323" s="107" t="s">
        <v>147</v>
      </c>
      <c r="B323" s="104" t="s">
        <v>4</v>
      </c>
      <c r="C323" s="46" t="s">
        <v>436</v>
      </c>
      <c r="D323" s="76">
        <v>2314900</v>
      </c>
      <c r="E323" s="456">
        <v>2160511.63</v>
      </c>
      <c r="F323" s="95">
        <f t="shared" si="10"/>
        <v>154388.3700000001</v>
      </c>
    </row>
    <row r="324" spans="1:6" ht="15.75">
      <c r="A324" s="74" t="s">
        <v>104</v>
      </c>
      <c r="B324" s="102" t="s">
        <v>15</v>
      </c>
      <c r="C324" s="28" t="s">
        <v>278</v>
      </c>
      <c r="D324" s="71">
        <f>D325</f>
        <v>1224900</v>
      </c>
      <c r="E324" s="71">
        <f>E325</f>
        <v>1224756.5899999999</v>
      </c>
      <c r="F324" s="71">
        <f>F325+F329</f>
        <v>200.21000000019558</v>
      </c>
    </row>
    <row r="325" spans="1:6" ht="15.75">
      <c r="A325" s="74" t="s">
        <v>105</v>
      </c>
      <c r="B325" s="102" t="s">
        <v>4</v>
      </c>
      <c r="C325" s="28" t="s">
        <v>277</v>
      </c>
      <c r="D325" s="71">
        <f>D326+D330</f>
        <v>1224900</v>
      </c>
      <c r="E325" s="111">
        <f>E326+E330</f>
        <v>1224756.5899999999</v>
      </c>
      <c r="F325" s="69">
        <f t="shared" si="10"/>
        <v>143.410000000149</v>
      </c>
    </row>
    <row r="326" spans="1:6" ht="94.5">
      <c r="A326" s="74" t="s">
        <v>374</v>
      </c>
      <c r="B326" s="102" t="s">
        <v>4</v>
      </c>
      <c r="C326" s="28" t="s">
        <v>276</v>
      </c>
      <c r="D326" s="71">
        <f aca="true" t="shared" si="12" ref="D326:E331">D327</f>
        <v>544700</v>
      </c>
      <c r="E326" s="111">
        <f t="shared" si="12"/>
        <v>544613.39</v>
      </c>
      <c r="F326" s="69">
        <f t="shared" si="10"/>
        <v>86.60999999998603</v>
      </c>
    </row>
    <row r="327" spans="1:6" ht="47.25">
      <c r="A327" s="74" t="s">
        <v>353</v>
      </c>
      <c r="B327" s="102" t="s">
        <v>4</v>
      </c>
      <c r="C327" s="28" t="s">
        <v>275</v>
      </c>
      <c r="D327" s="71">
        <f t="shared" si="12"/>
        <v>544700</v>
      </c>
      <c r="E327" s="111">
        <f t="shared" si="12"/>
        <v>544613.39</v>
      </c>
      <c r="F327" s="69">
        <f t="shared" si="10"/>
        <v>86.60999999998603</v>
      </c>
    </row>
    <row r="328" spans="1:6" ht="15.75">
      <c r="A328" s="91" t="s">
        <v>147</v>
      </c>
      <c r="B328" s="109" t="s">
        <v>4</v>
      </c>
      <c r="C328" s="46" t="s">
        <v>274</v>
      </c>
      <c r="D328" s="76">
        <v>544700</v>
      </c>
      <c r="E328" s="457">
        <v>544613.39</v>
      </c>
      <c r="F328" s="95">
        <f t="shared" si="10"/>
        <v>86.60999999998603</v>
      </c>
    </row>
    <row r="329" spans="1:6" ht="15.75">
      <c r="A329" s="74" t="s">
        <v>105</v>
      </c>
      <c r="B329" s="102" t="s">
        <v>14</v>
      </c>
      <c r="C329" s="28" t="s">
        <v>277</v>
      </c>
      <c r="D329" s="71">
        <f t="shared" si="12"/>
        <v>680200</v>
      </c>
      <c r="E329" s="111">
        <f t="shared" si="12"/>
        <v>680143.2</v>
      </c>
      <c r="F329" s="69">
        <f>D329-E329</f>
        <v>56.800000000046566</v>
      </c>
    </row>
    <row r="330" spans="1:6" ht="94.5">
      <c r="A330" s="74" t="s">
        <v>374</v>
      </c>
      <c r="B330" s="102" t="s">
        <v>14</v>
      </c>
      <c r="C330" s="28" t="s">
        <v>276</v>
      </c>
      <c r="D330" s="71">
        <f t="shared" si="12"/>
        <v>680200</v>
      </c>
      <c r="E330" s="111">
        <f t="shared" si="12"/>
        <v>680143.2</v>
      </c>
      <c r="F330" s="69">
        <f>D330-E330</f>
        <v>56.800000000046566</v>
      </c>
    </row>
    <row r="331" spans="1:6" ht="47.25">
      <c r="A331" s="74" t="s">
        <v>353</v>
      </c>
      <c r="B331" s="102" t="s">
        <v>14</v>
      </c>
      <c r="C331" s="28" t="s">
        <v>275</v>
      </c>
      <c r="D331" s="71">
        <f t="shared" si="12"/>
        <v>680200</v>
      </c>
      <c r="E331" s="111">
        <f t="shared" si="12"/>
        <v>680143.2</v>
      </c>
      <c r="F331" s="69">
        <f>D331-E331</f>
        <v>56.800000000046566</v>
      </c>
    </row>
    <row r="332" spans="1:6" ht="15.75">
      <c r="A332" s="91" t="s">
        <v>147</v>
      </c>
      <c r="B332" s="109" t="s">
        <v>14</v>
      </c>
      <c r="C332" s="46" t="s">
        <v>274</v>
      </c>
      <c r="D332" s="76">
        <v>680200</v>
      </c>
      <c r="E332" s="457">
        <v>680143.2</v>
      </c>
      <c r="F332" s="95">
        <f>D332-E332</f>
        <v>56.800000000046566</v>
      </c>
    </row>
    <row r="333" spans="1:6" ht="31.5">
      <c r="A333" s="77" t="s">
        <v>329</v>
      </c>
      <c r="B333" s="36" t="s">
        <v>330</v>
      </c>
      <c r="C333" s="32" t="s">
        <v>95</v>
      </c>
      <c r="D333" s="71">
        <v>0</v>
      </c>
      <c r="E333" s="114">
        <f>E17-E77</f>
        <v>1366320.0600000024</v>
      </c>
      <c r="F333" s="110"/>
    </row>
    <row r="334" spans="1:6" ht="15.75">
      <c r="A334" s="123"/>
      <c r="B334" s="124"/>
      <c r="C334" s="125"/>
      <c r="D334" s="126"/>
      <c r="E334" s="127"/>
      <c r="F334" s="128"/>
    </row>
    <row r="335" spans="1:6" ht="11.25">
      <c r="A335" s="733" t="s">
        <v>232</v>
      </c>
      <c r="B335" s="733" t="s">
        <v>234</v>
      </c>
      <c r="C335" s="735" t="s">
        <v>231</v>
      </c>
      <c r="D335" s="737" t="s">
        <v>233</v>
      </c>
      <c r="E335" s="738" t="s">
        <v>120</v>
      </c>
      <c r="F335" s="729" t="s">
        <v>121</v>
      </c>
    </row>
    <row r="336" spans="1:6" ht="67.5" customHeight="1">
      <c r="A336" s="734"/>
      <c r="B336" s="734"/>
      <c r="C336" s="736"/>
      <c r="D336" s="737"/>
      <c r="E336" s="739"/>
      <c r="F336" s="730"/>
    </row>
    <row r="337" spans="1:6" ht="15.75">
      <c r="A337" s="130" t="s">
        <v>94</v>
      </c>
      <c r="B337" s="130" t="s">
        <v>202</v>
      </c>
      <c r="C337" s="129">
        <v>3</v>
      </c>
      <c r="D337" s="131">
        <v>4</v>
      </c>
      <c r="E337" s="132">
        <v>5</v>
      </c>
      <c r="F337" s="140">
        <v>6</v>
      </c>
    </row>
    <row r="338" spans="1:6" ht="31.5">
      <c r="A338" s="74" t="s">
        <v>332</v>
      </c>
      <c r="B338" s="102" t="s">
        <v>119</v>
      </c>
      <c r="C338" s="32" t="s">
        <v>95</v>
      </c>
      <c r="D338" s="33"/>
      <c r="E338" s="71">
        <f>E339</f>
        <v>-1366320.0600000024</v>
      </c>
      <c r="F338" s="71"/>
    </row>
    <row r="339" spans="1:6" ht="31.5">
      <c r="A339" s="30" t="s">
        <v>237</v>
      </c>
      <c r="B339" s="102" t="s">
        <v>235</v>
      </c>
      <c r="C339" s="3" t="s">
        <v>246</v>
      </c>
      <c r="D339" s="33">
        <f>D338</f>
        <v>0</v>
      </c>
      <c r="E339" s="71">
        <f>E340+E344</f>
        <v>-1366320.0600000024</v>
      </c>
      <c r="F339" s="71">
        <f>F338</f>
        <v>0</v>
      </c>
    </row>
    <row r="340" spans="1:6" ht="49.5" customHeight="1">
      <c r="A340" s="30" t="s">
        <v>236</v>
      </c>
      <c r="B340" s="34" t="s">
        <v>239</v>
      </c>
      <c r="C340" s="3" t="s">
        <v>247</v>
      </c>
      <c r="D340" s="33">
        <f>-D17</f>
        <v>-55447500</v>
      </c>
      <c r="E340" s="71">
        <f>E341</f>
        <v>-58058757.99</v>
      </c>
      <c r="F340" s="133" t="s">
        <v>95</v>
      </c>
    </row>
    <row r="341" spans="1:6" ht="31.5">
      <c r="A341" s="30" t="s">
        <v>238</v>
      </c>
      <c r="B341" s="34" t="s">
        <v>239</v>
      </c>
      <c r="C341" s="3" t="s">
        <v>248</v>
      </c>
      <c r="D341" s="33">
        <f>D340</f>
        <v>-55447500</v>
      </c>
      <c r="E341" s="71">
        <f>E342</f>
        <v>-58058757.99</v>
      </c>
      <c r="F341" s="133" t="s">
        <v>95</v>
      </c>
    </row>
    <row r="342" spans="1:6" ht="31.5">
      <c r="A342" s="30" t="s">
        <v>240</v>
      </c>
      <c r="B342" s="34" t="s">
        <v>239</v>
      </c>
      <c r="C342" s="3" t="s">
        <v>304</v>
      </c>
      <c r="D342" s="33">
        <f>D341</f>
        <v>-55447500</v>
      </c>
      <c r="E342" s="71">
        <f>E343</f>
        <v>-58058757.99</v>
      </c>
      <c r="F342" s="133" t="s">
        <v>95</v>
      </c>
    </row>
    <row r="343" spans="1:6" ht="78.75">
      <c r="A343" s="44" t="s">
        <v>245</v>
      </c>
      <c r="B343" s="49" t="s">
        <v>239</v>
      </c>
      <c r="C343" s="4" t="s">
        <v>303</v>
      </c>
      <c r="D343" s="39">
        <f>D342</f>
        <v>-55447500</v>
      </c>
      <c r="E343" s="76">
        <v>-58058757.99</v>
      </c>
      <c r="F343" s="134" t="s">
        <v>95</v>
      </c>
    </row>
    <row r="344" spans="1:6" ht="15.75">
      <c r="A344" s="30" t="s">
        <v>242</v>
      </c>
      <c r="B344" s="34" t="s">
        <v>241</v>
      </c>
      <c r="C344" s="3" t="s">
        <v>246</v>
      </c>
      <c r="D344" s="33">
        <f>D77</f>
        <v>55447500</v>
      </c>
      <c r="E344" s="71">
        <f>E345</f>
        <v>56692437.93</v>
      </c>
      <c r="F344" s="133" t="s">
        <v>95</v>
      </c>
    </row>
    <row r="345" spans="1:6" ht="31.5">
      <c r="A345" s="30" t="s">
        <v>375</v>
      </c>
      <c r="B345" s="34" t="s">
        <v>241</v>
      </c>
      <c r="C345" s="3" t="s">
        <v>249</v>
      </c>
      <c r="D345" s="33">
        <f>D344</f>
        <v>55447500</v>
      </c>
      <c r="E345" s="71">
        <f>E346</f>
        <v>56692437.93</v>
      </c>
      <c r="F345" s="133" t="s">
        <v>95</v>
      </c>
    </row>
    <row r="346" spans="1:6" ht="31.5">
      <c r="A346" s="30" t="s">
        <v>243</v>
      </c>
      <c r="B346" s="34" t="s">
        <v>241</v>
      </c>
      <c r="C346" s="3" t="s">
        <v>250</v>
      </c>
      <c r="D346" s="33">
        <f>D345</f>
        <v>55447500</v>
      </c>
      <c r="E346" s="71">
        <f>E347</f>
        <v>56692437.93</v>
      </c>
      <c r="F346" s="133" t="s">
        <v>95</v>
      </c>
    </row>
    <row r="347" spans="1:6" ht="78.75">
      <c r="A347" s="44" t="s">
        <v>244</v>
      </c>
      <c r="B347" s="49" t="s">
        <v>241</v>
      </c>
      <c r="C347" s="4" t="s">
        <v>251</v>
      </c>
      <c r="D347" s="39">
        <f>D346</f>
        <v>55447500</v>
      </c>
      <c r="E347" s="76">
        <v>56692437.93</v>
      </c>
      <c r="F347" s="134" t="s">
        <v>95</v>
      </c>
    </row>
    <row r="348" spans="1:6" ht="15" customHeight="1">
      <c r="A348" s="7" t="s">
        <v>3</v>
      </c>
      <c r="F348" s="135"/>
    </row>
    <row r="349" spans="1:6" ht="15" customHeight="1">
      <c r="A349" s="7" t="s">
        <v>2</v>
      </c>
      <c r="C349" s="136"/>
      <c r="E349" s="19" t="s">
        <v>376</v>
      </c>
      <c r="F349" s="135"/>
    </row>
    <row r="350" spans="3:6" ht="15.75">
      <c r="C350" s="8" t="s">
        <v>377</v>
      </c>
      <c r="D350" s="18" t="s">
        <v>1</v>
      </c>
      <c r="F350" s="135"/>
    </row>
    <row r="351" spans="1:6" ht="15.75">
      <c r="A351" s="7" t="s">
        <v>338</v>
      </c>
      <c r="C351" s="137"/>
      <c r="E351" s="19" t="s">
        <v>378</v>
      </c>
      <c r="F351" s="135"/>
    </row>
    <row r="352" spans="3:6" ht="15.75">
      <c r="C352" s="8" t="s">
        <v>377</v>
      </c>
      <c r="D352" s="18" t="s">
        <v>1</v>
      </c>
      <c r="F352" s="135"/>
    </row>
  </sheetData>
  <sheetProtection/>
  <autoFilter ref="A75:F333"/>
  <mergeCells count="17">
    <mergeCell ref="F335:F336"/>
    <mergeCell ref="A9:C9"/>
    <mergeCell ref="D9:E9"/>
    <mergeCell ref="A10:C10"/>
    <mergeCell ref="D10:E10"/>
    <mergeCell ref="A335:A336"/>
    <mergeCell ref="B335:B336"/>
    <mergeCell ref="C335:C336"/>
    <mergeCell ref="D335:D336"/>
    <mergeCell ref="E335:E336"/>
    <mergeCell ref="D1:F1"/>
    <mergeCell ref="C2:F2"/>
    <mergeCell ref="C3:F3"/>
    <mergeCell ref="A8:C8"/>
    <mergeCell ref="D8:E8"/>
    <mergeCell ref="C4:F4"/>
    <mergeCell ref="C5:F5"/>
  </mergeCells>
  <printOptions horizontalCentered="1"/>
  <pageMargins left="0.1968503937007874" right="0.1968503937007874" top="0.1968503937007874" bottom="0.1968503937007874" header="0" footer="0"/>
  <pageSetup blackAndWhite="1" fitToHeight="0" fitToWidth="1" horizontalDpi="600" verticalDpi="600" orientation="portrait" paperSize="9" scale="72" r:id="rId1"/>
  <headerFooter alignWithMargins="0">
    <oddFooter>&amp;C&amp;"Arial,обычный"&amp;P</oddFooter>
  </headerFooter>
  <rowBreaks count="7" manualBreakCount="7">
    <brk id="35" max="5" man="1"/>
    <brk id="51" max="5" man="1"/>
    <brk id="68" max="5" man="1"/>
    <brk id="97" max="5" man="1"/>
    <brk id="142" max="5" man="1"/>
    <brk id="177" max="5" man="1"/>
    <brk id="204" max="5" man="1"/>
  </rowBreaks>
  <colBreaks count="1" manualBreakCount="1">
    <brk id="2" max="3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view="pageBreakPreview" zoomScale="80" zoomScaleNormal="80" zoomScaleSheetLayoutView="80" zoomScalePageLayoutView="0" workbookViewId="0" topLeftCell="A1">
      <selection activeCell="D4" sqref="D4:G4"/>
    </sheetView>
  </sheetViews>
  <sheetFormatPr defaultColWidth="9.140625" defaultRowHeight="15"/>
  <cols>
    <col min="1" max="1" width="11.8515625" style="150" customWidth="1"/>
    <col min="2" max="2" width="46.8515625" style="151" customWidth="1"/>
    <col min="3" max="3" width="13.57421875" style="151" customWidth="1"/>
    <col min="4" max="4" width="27.140625" style="152" customWidth="1"/>
    <col min="5" max="5" width="16.8515625" style="150" customWidth="1"/>
    <col min="6" max="6" width="18.140625" style="231" customWidth="1"/>
    <col min="7" max="7" width="18.8515625" style="226" customWidth="1"/>
    <col min="8" max="8" width="14.7109375" style="1" customWidth="1"/>
    <col min="9" max="9" width="10.7109375" style="1" customWidth="1"/>
    <col min="10" max="16384" width="9.140625" style="1" customWidth="1"/>
  </cols>
  <sheetData>
    <row r="1" spans="5:7" ht="18.75">
      <c r="E1" s="740" t="s">
        <v>517</v>
      </c>
      <c r="F1" s="740"/>
      <c r="G1" s="740"/>
    </row>
    <row r="2" spans="4:7" ht="15.75">
      <c r="D2" s="725" t="s">
        <v>884</v>
      </c>
      <c r="E2" s="725"/>
      <c r="F2" s="725"/>
      <c r="G2" s="725"/>
    </row>
    <row r="3" spans="4:7" ht="15.75">
      <c r="D3" s="725" t="s">
        <v>892</v>
      </c>
      <c r="E3" s="725"/>
      <c r="F3" s="725"/>
      <c r="G3" s="725"/>
    </row>
    <row r="4" spans="4:7" ht="15.75">
      <c r="D4" s="728" t="s">
        <v>885</v>
      </c>
      <c r="E4" s="728"/>
      <c r="F4" s="728"/>
      <c r="G4" s="728"/>
    </row>
    <row r="5" spans="4:7" ht="15.75">
      <c r="D5" s="728" t="s">
        <v>886</v>
      </c>
      <c r="E5" s="728"/>
      <c r="F5" s="728"/>
      <c r="G5" s="728"/>
    </row>
    <row r="6" spans="5:7" ht="18.75">
      <c r="E6" s="721"/>
      <c r="F6" s="721"/>
      <c r="G6" s="721"/>
    </row>
    <row r="7" spans="5:7" ht="18">
      <c r="E7" s="154"/>
      <c r="F7" s="155"/>
      <c r="G7" s="155"/>
    </row>
    <row r="8" spans="1:7" s="158" customFormat="1" ht="19.5" customHeight="1">
      <c r="A8" s="150"/>
      <c r="B8" s="741" t="s">
        <v>887</v>
      </c>
      <c r="C8" s="741"/>
      <c r="D8" s="741"/>
      <c r="E8" s="741"/>
      <c r="F8" s="157"/>
      <c r="G8" s="157"/>
    </row>
    <row r="9" spans="1:7" s="158" customFormat="1" ht="35.25" customHeight="1">
      <c r="A9" s="150"/>
      <c r="B9" s="741"/>
      <c r="C9" s="741"/>
      <c r="D9" s="741"/>
      <c r="E9" s="741"/>
      <c r="F9" s="157"/>
      <c r="G9" s="156"/>
    </row>
    <row r="10" spans="1:7" s="158" customFormat="1" ht="15.75">
      <c r="A10" s="150"/>
      <c r="B10" s="156"/>
      <c r="C10" s="156"/>
      <c r="D10" s="156"/>
      <c r="E10" s="156"/>
      <c r="F10" s="157"/>
      <c r="G10" s="156"/>
    </row>
    <row r="11" spans="1:7" s="158" customFormat="1" ht="15.75">
      <c r="A11" s="150"/>
      <c r="B11" s="159"/>
      <c r="C11" s="159"/>
      <c r="D11" s="159"/>
      <c r="E11" s="159"/>
      <c r="F11" s="157"/>
      <c r="G11" s="159"/>
    </row>
    <row r="12" spans="1:7" s="162" customFormat="1" ht="82.5" customHeight="1">
      <c r="A12" s="160" t="s">
        <v>518</v>
      </c>
      <c r="B12" s="160" t="s">
        <v>519</v>
      </c>
      <c r="C12" s="160" t="s">
        <v>520</v>
      </c>
      <c r="D12" s="160" t="s">
        <v>521</v>
      </c>
      <c r="E12" s="160" t="s">
        <v>522</v>
      </c>
      <c r="F12" s="161" t="s">
        <v>523</v>
      </c>
      <c r="G12" s="161" t="s">
        <v>524</v>
      </c>
    </row>
    <row r="13" spans="1:7" s="167" customFormat="1" ht="16.5">
      <c r="A13" s="163"/>
      <c r="B13" s="164">
        <v>1</v>
      </c>
      <c r="C13" s="164"/>
      <c r="D13" s="165">
        <v>2</v>
      </c>
      <c r="E13" s="165">
        <v>3</v>
      </c>
      <c r="F13" s="166">
        <v>4</v>
      </c>
      <c r="G13" s="166">
        <v>5</v>
      </c>
    </row>
    <row r="14" spans="1:7" s="144" customFormat="1" ht="33">
      <c r="A14" s="168">
        <v>1</v>
      </c>
      <c r="B14" s="169" t="s">
        <v>122</v>
      </c>
      <c r="C14" s="170">
        <v>0</v>
      </c>
      <c r="D14" s="168" t="s">
        <v>68</v>
      </c>
      <c r="E14" s="171">
        <f>E15+E22+E24+E26+E29+E31</f>
        <v>47130800</v>
      </c>
      <c r="F14" s="171">
        <f>F15+F22+F24+F26+F29+F31</f>
        <v>47492566.84</v>
      </c>
      <c r="G14" s="172">
        <f aca="true" t="shared" si="0" ref="G14:G23">F14/E14*100</f>
        <v>100.76758052059375</v>
      </c>
    </row>
    <row r="15" spans="1:7" ht="16.5">
      <c r="A15" s="173" t="s">
        <v>525</v>
      </c>
      <c r="B15" s="174" t="s">
        <v>67</v>
      </c>
      <c r="C15" s="175" t="s">
        <v>15</v>
      </c>
      <c r="D15" s="176" t="s">
        <v>66</v>
      </c>
      <c r="E15" s="171">
        <f>E16+E20+E21</f>
        <v>31016800</v>
      </c>
      <c r="F15" s="171">
        <f>F16+F20+F21</f>
        <v>30892006.24</v>
      </c>
      <c r="G15" s="172">
        <f t="shared" si="0"/>
        <v>99.59765752753346</v>
      </c>
    </row>
    <row r="16" spans="1:8" s="144" customFormat="1" ht="37.5" customHeight="1">
      <c r="A16" s="177" t="s">
        <v>526</v>
      </c>
      <c r="B16" s="178" t="s">
        <v>69</v>
      </c>
      <c r="C16" s="179" t="s">
        <v>70</v>
      </c>
      <c r="D16" s="179" t="s">
        <v>71</v>
      </c>
      <c r="E16" s="180">
        <f>E17+E18+E19</f>
        <v>24287400</v>
      </c>
      <c r="F16" s="180">
        <f>F17+F18+F19</f>
        <v>24119179.81</v>
      </c>
      <c r="G16" s="181">
        <f t="shared" si="0"/>
        <v>99.3073767056169</v>
      </c>
      <c r="H16" s="1"/>
    </row>
    <row r="17" spans="1:7" ht="55.5" customHeight="1">
      <c r="A17" s="177" t="s">
        <v>527</v>
      </c>
      <c r="B17" s="178" t="s">
        <v>72</v>
      </c>
      <c r="C17" s="179" t="s">
        <v>70</v>
      </c>
      <c r="D17" s="179" t="str">
        <f>'[3]Роспись на 01.01.2012 спр. №1,2'!$D$17</f>
        <v> 1 05 01010 01 0000 110</v>
      </c>
      <c r="E17" s="715">
        <v>17636100</v>
      </c>
      <c r="F17" s="715">
        <v>17910721.07</v>
      </c>
      <c r="G17" s="181">
        <f t="shared" si="0"/>
        <v>101.55715305538074</v>
      </c>
    </row>
    <row r="18" spans="1:8" ht="69" customHeight="1">
      <c r="A18" s="177" t="s">
        <v>528</v>
      </c>
      <c r="B18" s="178" t="s">
        <v>76</v>
      </c>
      <c r="C18" s="179" t="s">
        <v>70</v>
      </c>
      <c r="D18" s="179" t="s">
        <v>107</v>
      </c>
      <c r="E18" s="715">
        <v>4837900</v>
      </c>
      <c r="F18" s="715">
        <v>4660791.7</v>
      </c>
      <c r="G18" s="181">
        <f t="shared" si="0"/>
        <v>96.33914921763575</v>
      </c>
      <c r="H18" s="182"/>
    </row>
    <row r="19" spans="1:8" s="144" customFormat="1" ht="52.5" customHeight="1">
      <c r="A19" s="177" t="s">
        <v>529</v>
      </c>
      <c r="B19" s="178" t="s">
        <v>85</v>
      </c>
      <c r="C19" s="179" t="s">
        <v>70</v>
      </c>
      <c r="D19" s="179" t="s">
        <v>86</v>
      </c>
      <c r="E19" s="715">
        <v>1813400</v>
      </c>
      <c r="F19" s="715">
        <v>1547667.04</v>
      </c>
      <c r="G19" s="181">
        <f t="shared" si="0"/>
        <v>85.34614756810412</v>
      </c>
      <c r="H19" s="182"/>
    </row>
    <row r="20" spans="1:8" s="144" customFormat="1" ht="33" customHeight="1">
      <c r="A20" s="177" t="s">
        <v>530</v>
      </c>
      <c r="B20" s="178" t="s">
        <v>65</v>
      </c>
      <c r="C20" s="179" t="s">
        <v>70</v>
      </c>
      <c r="D20" s="179" t="s">
        <v>108</v>
      </c>
      <c r="E20" s="715">
        <v>6581800</v>
      </c>
      <c r="F20" s="715">
        <v>6488088.93</v>
      </c>
      <c r="G20" s="181">
        <f t="shared" si="0"/>
        <v>98.57620909173782</v>
      </c>
      <c r="H20" s="182"/>
    </row>
    <row r="21" spans="1:8" s="144" customFormat="1" ht="33" customHeight="1">
      <c r="A21" s="177" t="s">
        <v>555</v>
      </c>
      <c r="B21" s="178" t="s">
        <v>556</v>
      </c>
      <c r="C21" s="179" t="s">
        <v>70</v>
      </c>
      <c r="D21" s="179" t="s">
        <v>557</v>
      </c>
      <c r="E21" s="715">
        <v>147600</v>
      </c>
      <c r="F21" s="715">
        <v>284737.5</v>
      </c>
      <c r="G21" s="181">
        <f t="shared" si="0"/>
        <v>192.91158536585365</v>
      </c>
      <c r="H21" s="182"/>
    </row>
    <row r="22" spans="1:7" ht="16.5">
      <c r="A22" s="183" t="s">
        <v>531</v>
      </c>
      <c r="B22" s="174" t="s">
        <v>64</v>
      </c>
      <c r="C22" s="175" t="s">
        <v>15</v>
      </c>
      <c r="D22" s="176" t="s">
        <v>63</v>
      </c>
      <c r="E22" s="442">
        <f>E23</f>
        <v>12595300</v>
      </c>
      <c r="F22" s="442">
        <f>F23</f>
        <v>13602193.47</v>
      </c>
      <c r="G22" s="172">
        <f t="shared" si="0"/>
        <v>107.99419997935738</v>
      </c>
    </row>
    <row r="23" spans="1:7" ht="20.25" customHeight="1">
      <c r="A23" s="184" t="s">
        <v>532</v>
      </c>
      <c r="B23" s="185" t="s">
        <v>62</v>
      </c>
      <c r="C23" s="186">
        <v>182</v>
      </c>
      <c r="D23" s="187" t="s">
        <v>533</v>
      </c>
      <c r="E23" s="715">
        <v>12595300</v>
      </c>
      <c r="F23" s="715">
        <v>13602193.47</v>
      </c>
      <c r="G23" s="181">
        <f t="shared" si="0"/>
        <v>107.99419997935738</v>
      </c>
    </row>
    <row r="24" spans="1:16" ht="66">
      <c r="A24" s="183" t="s">
        <v>534</v>
      </c>
      <c r="B24" s="188" t="s">
        <v>61</v>
      </c>
      <c r="C24" s="189" t="s">
        <v>15</v>
      </c>
      <c r="D24" s="168" t="s">
        <v>60</v>
      </c>
      <c r="E24" s="442">
        <f>E25</f>
        <v>5000</v>
      </c>
      <c r="F24" s="442">
        <f>F25</f>
        <v>-3755.68</v>
      </c>
      <c r="G24" s="235">
        <f>G25</f>
        <v>0</v>
      </c>
      <c r="H24" s="167"/>
      <c r="I24" s="167"/>
      <c r="J24" s="167"/>
      <c r="K24" s="167"/>
      <c r="L24" s="167"/>
      <c r="M24" s="167"/>
      <c r="N24" s="167"/>
      <c r="O24" s="167"/>
      <c r="P24" s="167"/>
    </row>
    <row r="25" spans="1:16" ht="18" customHeight="1">
      <c r="A25" s="184" t="s">
        <v>535</v>
      </c>
      <c r="B25" s="191" t="s">
        <v>59</v>
      </c>
      <c r="C25" s="192" t="s">
        <v>70</v>
      </c>
      <c r="D25" s="187" t="s">
        <v>536</v>
      </c>
      <c r="E25" s="715">
        <v>5000</v>
      </c>
      <c r="F25" s="715">
        <v>-3755.68</v>
      </c>
      <c r="G25" s="236">
        <v>0</v>
      </c>
      <c r="H25" s="167"/>
      <c r="I25" s="167"/>
      <c r="J25" s="167"/>
      <c r="K25" s="167"/>
      <c r="L25" s="167"/>
      <c r="M25" s="167"/>
      <c r="N25" s="167"/>
      <c r="O25" s="167"/>
      <c r="P25" s="167"/>
    </row>
    <row r="26" spans="1:16" ht="58.5" customHeight="1">
      <c r="A26" s="183" t="s">
        <v>537</v>
      </c>
      <c r="B26" s="188" t="s">
        <v>55</v>
      </c>
      <c r="C26" s="194" t="s">
        <v>15</v>
      </c>
      <c r="D26" s="168" t="s">
        <v>54</v>
      </c>
      <c r="E26" s="442">
        <f>E27+E28</f>
        <v>28800</v>
      </c>
      <c r="F26" s="442">
        <f>F27+F28</f>
        <v>0</v>
      </c>
      <c r="G26" s="171">
        <f>F26/E26*100</f>
        <v>0</v>
      </c>
      <c r="H26" s="167"/>
      <c r="I26" s="167"/>
      <c r="J26" s="167"/>
      <c r="K26" s="167"/>
      <c r="L26" s="167"/>
      <c r="M26" s="167"/>
      <c r="N26" s="167"/>
      <c r="O26" s="167"/>
      <c r="P26" s="167"/>
    </row>
    <row r="27" spans="1:16" ht="18.75" customHeight="1">
      <c r="A27" s="184" t="s">
        <v>538</v>
      </c>
      <c r="B27" s="191" t="s">
        <v>109</v>
      </c>
      <c r="C27" s="195" t="s">
        <v>4</v>
      </c>
      <c r="D27" s="196" t="s">
        <v>539</v>
      </c>
      <c r="E27" s="715">
        <v>6300</v>
      </c>
      <c r="F27" s="715"/>
      <c r="G27" s="180">
        <f>F27/E27*100</f>
        <v>0</v>
      </c>
      <c r="H27" s="167"/>
      <c r="I27" s="167"/>
      <c r="J27" s="167"/>
      <c r="K27" s="167"/>
      <c r="L27" s="167"/>
      <c r="M27" s="167"/>
      <c r="N27" s="167"/>
      <c r="O27" s="167"/>
      <c r="P27" s="167"/>
    </row>
    <row r="28" spans="1:16" ht="32.25" customHeight="1">
      <c r="A28" s="184" t="s">
        <v>540</v>
      </c>
      <c r="B28" s="197" t="s">
        <v>113</v>
      </c>
      <c r="C28" s="195" t="s">
        <v>15</v>
      </c>
      <c r="D28" s="195" t="s">
        <v>541</v>
      </c>
      <c r="E28" s="715">
        <v>22500</v>
      </c>
      <c r="F28" s="715">
        <v>0</v>
      </c>
      <c r="G28" s="180">
        <f>F28/E28*100</f>
        <v>0</v>
      </c>
      <c r="H28" s="167"/>
      <c r="I28" s="167"/>
      <c r="J28" s="167"/>
      <c r="K28" s="167"/>
      <c r="L28" s="167"/>
      <c r="M28" s="167"/>
      <c r="N28" s="167"/>
      <c r="O28" s="167"/>
      <c r="P28" s="167"/>
    </row>
    <row r="29" spans="1:16" ht="59.25" customHeight="1">
      <c r="A29" s="183" t="s">
        <v>542</v>
      </c>
      <c r="B29" s="145" t="s">
        <v>498</v>
      </c>
      <c r="C29" s="195" t="s">
        <v>15</v>
      </c>
      <c r="D29" s="194" t="s">
        <v>502</v>
      </c>
      <c r="E29" s="442">
        <f>E30</f>
        <v>503200</v>
      </c>
      <c r="F29" s="442">
        <f>F30</f>
        <v>503200</v>
      </c>
      <c r="G29" s="172">
        <f>F29/E29*100</f>
        <v>100</v>
      </c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6" ht="149.25" customHeight="1">
      <c r="A30" s="184" t="s">
        <v>543</v>
      </c>
      <c r="B30" s="146" t="s">
        <v>499</v>
      </c>
      <c r="C30" s="195" t="s">
        <v>4</v>
      </c>
      <c r="D30" s="195" t="s">
        <v>504</v>
      </c>
      <c r="E30" s="715">
        <v>503200</v>
      </c>
      <c r="F30" s="715">
        <v>503200</v>
      </c>
      <c r="G30" s="181">
        <f>F30/E30*100</f>
        <v>100</v>
      </c>
      <c r="H30" s="167"/>
      <c r="I30" s="167"/>
      <c r="J30" s="167"/>
      <c r="K30" s="167"/>
      <c r="L30" s="167"/>
      <c r="M30" s="167"/>
      <c r="N30" s="167"/>
      <c r="O30" s="167"/>
      <c r="P30" s="167"/>
    </row>
    <row r="31" spans="1:16" ht="33.75" customHeight="1">
      <c r="A31" s="183" t="s">
        <v>552</v>
      </c>
      <c r="B31" s="169" t="s">
        <v>53</v>
      </c>
      <c r="C31" s="189" t="s">
        <v>15</v>
      </c>
      <c r="D31" s="183" t="s">
        <v>52</v>
      </c>
      <c r="E31" s="442">
        <f>E32+E35+E33</f>
        <v>2981700</v>
      </c>
      <c r="F31" s="442">
        <f>F32+F35+F33</f>
        <v>2498922.81</v>
      </c>
      <c r="G31" s="190">
        <f>(F31*100)/E31</f>
        <v>83.80865982493208</v>
      </c>
      <c r="H31" s="167"/>
      <c r="I31" s="167"/>
      <c r="J31" s="167"/>
      <c r="K31" s="167"/>
      <c r="L31" s="167"/>
      <c r="M31" s="167"/>
      <c r="N31" s="167"/>
      <c r="O31" s="167"/>
      <c r="P31" s="167"/>
    </row>
    <row r="32" spans="1:16" ht="99">
      <c r="A32" s="184" t="s">
        <v>553</v>
      </c>
      <c r="B32" s="198" t="s">
        <v>51</v>
      </c>
      <c r="C32" s="199" t="s">
        <v>70</v>
      </c>
      <c r="D32" s="184" t="s">
        <v>50</v>
      </c>
      <c r="E32" s="715">
        <v>569800</v>
      </c>
      <c r="F32" s="715">
        <v>537800</v>
      </c>
      <c r="G32" s="193">
        <f>(F32*100)/E32</f>
        <v>94.38399438399438</v>
      </c>
      <c r="H32" s="167"/>
      <c r="I32" s="167"/>
      <c r="J32" s="167"/>
      <c r="K32" s="167"/>
      <c r="L32" s="167"/>
      <c r="M32" s="167"/>
      <c r="N32" s="167"/>
      <c r="O32" s="167"/>
      <c r="P32" s="167"/>
    </row>
    <row r="33" spans="1:16" ht="66">
      <c r="A33" s="184" t="s">
        <v>558</v>
      </c>
      <c r="B33" s="200" t="s">
        <v>125</v>
      </c>
      <c r="C33" s="189" t="s">
        <v>15</v>
      </c>
      <c r="D33" s="183" t="s">
        <v>124</v>
      </c>
      <c r="E33" s="442">
        <f>E34</f>
        <v>1400</v>
      </c>
      <c r="F33" s="442">
        <f>F34</f>
        <v>-19000</v>
      </c>
      <c r="G33" s="193">
        <v>0</v>
      </c>
      <c r="H33" s="167"/>
      <c r="I33" s="167"/>
      <c r="J33" s="167"/>
      <c r="K33" s="167"/>
      <c r="L33" s="167"/>
      <c r="M33" s="167"/>
      <c r="N33" s="167"/>
      <c r="O33" s="167"/>
      <c r="P33" s="167"/>
    </row>
    <row r="34" spans="1:16" ht="115.5">
      <c r="A34" s="184" t="s">
        <v>558</v>
      </c>
      <c r="B34" s="201" t="s">
        <v>128</v>
      </c>
      <c r="C34" s="202" t="s">
        <v>126</v>
      </c>
      <c r="D34" s="184" t="s">
        <v>127</v>
      </c>
      <c r="E34" s="715">
        <v>1400</v>
      </c>
      <c r="F34" s="715">
        <v>-19000</v>
      </c>
      <c r="G34" s="236">
        <v>0</v>
      </c>
      <c r="H34" s="167"/>
      <c r="I34" s="167"/>
      <c r="J34" s="167"/>
      <c r="K34" s="167"/>
      <c r="L34" s="167"/>
      <c r="M34" s="167"/>
      <c r="N34" s="167"/>
      <c r="O34" s="167"/>
      <c r="P34" s="167"/>
    </row>
    <row r="35" spans="1:16" s="144" customFormat="1" ht="47.25" customHeight="1">
      <c r="A35" s="183" t="s">
        <v>559</v>
      </c>
      <c r="B35" s="232" t="s">
        <v>49</v>
      </c>
      <c r="C35" s="194" t="s">
        <v>15</v>
      </c>
      <c r="D35" s="213" t="s">
        <v>48</v>
      </c>
      <c r="E35" s="442">
        <f>E39</f>
        <v>2410500</v>
      </c>
      <c r="F35" s="442">
        <f>F39</f>
        <v>1980122.81</v>
      </c>
      <c r="G35" s="190">
        <f>F35/E35*100</f>
        <v>82.14572951669778</v>
      </c>
      <c r="H35" s="233"/>
      <c r="I35" s="233"/>
      <c r="J35" s="233"/>
      <c r="K35" s="233"/>
      <c r="L35" s="233"/>
      <c r="M35" s="233"/>
      <c r="N35" s="233"/>
      <c r="O35" s="233"/>
      <c r="P35" s="233"/>
    </row>
    <row r="36" spans="1:16" s="205" customFormat="1" ht="15.75" customHeight="1" hidden="1">
      <c r="A36" s="183" t="s">
        <v>544</v>
      </c>
      <c r="B36" s="174" t="s">
        <v>42</v>
      </c>
      <c r="C36" s="175" t="s">
        <v>15</v>
      </c>
      <c r="D36" s="168" t="s">
        <v>41</v>
      </c>
      <c r="E36" s="442" t="str">
        <f>E37</f>
        <v>0</v>
      </c>
      <c r="F36" s="442" t="str">
        <f>F37</f>
        <v>0</v>
      </c>
      <c r="G36" s="190" t="s">
        <v>545</v>
      </c>
      <c r="H36" s="167"/>
      <c r="I36" s="167"/>
      <c r="J36" s="167"/>
      <c r="K36" s="204"/>
      <c r="L36" s="204"/>
      <c r="M36" s="204"/>
      <c r="N36" s="204"/>
      <c r="O36" s="204"/>
      <c r="P36" s="204"/>
    </row>
    <row r="37" spans="1:16" s="205" customFormat="1" ht="16.5" hidden="1">
      <c r="A37" s="183" t="s">
        <v>546</v>
      </c>
      <c r="B37" s="174" t="s">
        <v>547</v>
      </c>
      <c r="C37" s="175" t="s">
        <v>15</v>
      </c>
      <c r="D37" s="168" t="s">
        <v>548</v>
      </c>
      <c r="E37" s="716" t="str">
        <f>E38</f>
        <v>0</v>
      </c>
      <c r="F37" s="716" t="str">
        <f>F38</f>
        <v>0</v>
      </c>
      <c r="G37" s="190" t="s">
        <v>545</v>
      </c>
      <c r="H37" s="167"/>
      <c r="I37" s="167"/>
      <c r="J37" s="167"/>
      <c r="K37" s="204"/>
      <c r="L37" s="204"/>
      <c r="M37" s="204"/>
      <c r="N37" s="204"/>
      <c r="O37" s="204"/>
      <c r="P37" s="204"/>
    </row>
    <row r="38" spans="1:16" ht="69" customHeight="1" hidden="1">
      <c r="A38" s="183" t="s">
        <v>549</v>
      </c>
      <c r="B38" s="206" t="s">
        <v>550</v>
      </c>
      <c r="C38" s="189" t="s">
        <v>4</v>
      </c>
      <c r="D38" s="183" t="s">
        <v>551</v>
      </c>
      <c r="E38" s="442" t="s">
        <v>545</v>
      </c>
      <c r="F38" s="442" t="s">
        <v>545</v>
      </c>
      <c r="G38" s="190" t="s">
        <v>545</v>
      </c>
      <c r="H38" s="167"/>
      <c r="I38" s="167"/>
      <c r="J38" s="167"/>
      <c r="K38" s="167"/>
      <c r="L38" s="167"/>
      <c r="M38" s="167"/>
      <c r="N38" s="167"/>
      <c r="O38" s="167"/>
      <c r="P38" s="167"/>
    </row>
    <row r="39" spans="1:16" ht="100.5" customHeight="1">
      <c r="A39" s="184" t="s">
        <v>559</v>
      </c>
      <c r="B39" s="234" t="s">
        <v>561</v>
      </c>
      <c r="C39" s="199" t="s">
        <v>15</v>
      </c>
      <c r="D39" s="203" t="s">
        <v>560</v>
      </c>
      <c r="E39" s="715">
        <v>2410500</v>
      </c>
      <c r="F39" s="715">
        <v>1980122.81</v>
      </c>
      <c r="G39" s="193">
        <f>F39/E39*100</f>
        <v>82.14572951669778</v>
      </c>
      <c r="H39" s="167"/>
      <c r="I39" s="167"/>
      <c r="J39" s="167"/>
      <c r="K39" s="167"/>
      <c r="L39" s="167"/>
      <c r="M39" s="167"/>
      <c r="N39" s="167"/>
      <c r="O39" s="167"/>
      <c r="P39" s="167"/>
    </row>
    <row r="40" spans="1:16" s="211" customFormat="1" ht="16.5">
      <c r="A40" s="183" t="s">
        <v>544</v>
      </c>
      <c r="B40" s="174" t="s">
        <v>40</v>
      </c>
      <c r="C40" s="175" t="s">
        <v>15</v>
      </c>
      <c r="D40" s="207" t="s">
        <v>39</v>
      </c>
      <c r="E40" s="442">
        <f>E43+E44</f>
        <v>8316700</v>
      </c>
      <c r="F40" s="442">
        <f>F43+F44</f>
        <v>7842934.859999999</v>
      </c>
      <c r="G40" s="208">
        <f>(F40*100)/E40</f>
        <v>94.30344800221242</v>
      </c>
      <c r="H40" s="167"/>
      <c r="I40" s="209"/>
      <c r="J40" s="209"/>
      <c r="K40" s="210"/>
      <c r="L40" s="210"/>
      <c r="M40" s="210"/>
      <c r="N40" s="210"/>
      <c r="O40" s="210"/>
      <c r="P40" s="210"/>
    </row>
    <row r="41" spans="1:16" s="211" customFormat="1" ht="67.5" customHeight="1">
      <c r="A41" s="212" t="s">
        <v>546</v>
      </c>
      <c r="B41" s="188" t="s">
        <v>38</v>
      </c>
      <c r="C41" s="194" t="s">
        <v>15</v>
      </c>
      <c r="D41" s="213" t="s">
        <v>84</v>
      </c>
      <c r="E41" s="717">
        <f>E42</f>
        <v>8316700</v>
      </c>
      <c r="F41" s="717">
        <f>F42</f>
        <v>7842934.859999999</v>
      </c>
      <c r="G41" s="190">
        <f>(F41*100)/E41</f>
        <v>94.30344800221242</v>
      </c>
      <c r="H41" s="167"/>
      <c r="I41" s="209"/>
      <c r="J41" s="209"/>
      <c r="K41" s="210"/>
      <c r="L41" s="210"/>
      <c r="M41" s="210"/>
      <c r="N41" s="210"/>
      <c r="O41" s="210"/>
      <c r="P41" s="210"/>
    </row>
    <row r="42" spans="1:16" s="211" customFormat="1" ht="49.5" customHeight="1">
      <c r="A42" s="214" t="s">
        <v>549</v>
      </c>
      <c r="B42" s="197" t="s">
        <v>37</v>
      </c>
      <c r="C42" s="195" t="s">
        <v>15</v>
      </c>
      <c r="D42" s="203" t="s">
        <v>36</v>
      </c>
      <c r="E42" s="718">
        <f>E43+E44</f>
        <v>8316700</v>
      </c>
      <c r="F42" s="718">
        <f>F43+F44</f>
        <v>7842934.859999999</v>
      </c>
      <c r="G42" s="193">
        <f>F42/E42*100</f>
        <v>94.3034480022124</v>
      </c>
      <c r="H42" s="167"/>
      <c r="I42" s="209"/>
      <c r="J42" s="209"/>
      <c r="K42" s="210"/>
      <c r="L42" s="210"/>
      <c r="M42" s="210"/>
      <c r="N42" s="210"/>
      <c r="O42" s="210"/>
      <c r="P42" s="210"/>
    </row>
    <row r="43" spans="1:16" s="211" customFormat="1" ht="51.75" customHeight="1">
      <c r="A43" s="214" t="s">
        <v>562</v>
      </c>
      <c r="B43" s="191" t="s">
        <v>35</v>
      </c>
      <c r="C43" s="195" t="s">
        <v>15</v>
      </c>
      <c r="D43" s="203" t="s">
        <v>506</v>
      </c>
      <c r="E43" s="718">
        <v>2240000</v>
      </c>
      <c r="F43" s="715">
        <v>1985398.23</v>
      </c>
      <c r="G43" s="193">
        <f>F43/E43*100</f>
        <v>88.63384955357144</v>
      </c>
      <c r="H43" s="167"/>
      <c r="I43" s="209"/>
      <c r="J43" s="209"/>
      <c r="K43" s="210"/>
      <c r="L43" s="210"/>
      <c r="M43" s="210"/>
      <c r="N43" s="210"/>
      <c r="O43" s="210"/>
      <c r="P43" s="210"/>
    </row>
    <row r="44" spans="1:16" s="211" customFormat="1" ht="88.5" customHeight="1">
      <c r="A44" s="214" t="s">
        <v>563</v>
      </c>
      <c r="B44" s="191" t="s">
        <v>29</v>
      </c>
      <c r="C44" s="195" t="s">
        <v>15</v>
      </c>
      <c r="D44" s="203" t="s">
        <v>26</v>
      </c>
      <c r="E44" s="718">
        <v>6076700</v>
      </c>
      <c r="F44" s="718">
        <v>5857536.63</v>
      </c>
      <c r="G44" s="193">
        <f>F44/E44*100</f>
        <v>96.39338176971053</v>
      </c>
      <c r="H44" s="167"/>
      <c r="I44" s="209"/>
      <c r="J44" s="209"/>
      <c r="K44" s="210"/>
      <c r="L44" s="210"/>
      <c r="M44" s="210"/>
      <c r="N44" s="210"/>
      <c r="O44" s="210"/>
      <c r="P44" s="210"/>
    </row>
    <row r="45" spans="1:9" s="221" customFormat="1" ht="20.25" customHeight="1">
      <c r="A45" s="215"/>
      <c r="B45" s="216" t="s">
        <v>554</v>
      </c>
      <c r="C45" s="217"/>
      <c r="D45" s="218"/>
      <c r="E45" s="219">
        <f>E14+E40</f>
        <v>55447500</v>
      </c>
      <c r="F45" s="219">
        <f>F14+F40</f>
        <v>55335501.7</v>
      </c>
      <c r="G45" s="219">
        <f>F45/E45*100</f>
        <v>99.79801018981921</v>
      </c>
      <c r="H45" s="220"/>
      <c r="I45" s="221" t="s">
        <v>21</v>
      </c>
    </row>
    <row r="46" spans="2:6" ht="18.75">
      <c r="B46" s="222"/>
      <c r="C46" s="222"/>
      <c r="D46" s="223"/>
      <c r="E46" s="224"/>
      <c r="F46" s="225"/>
    </row>
    <row r="47" spans="2:6" ht="18.75">
      <c r="B47" s="222"/>
      <c r="C47" s="222"/>
      <c r="D47" s="223"/>
      <c r="E47" s="224"/>
      <c r="F47" s="225"/>
    </row>
    <row r="48" spans="2:6" ht="18.75">
      <c r="B48" s="222"/>
      <c r="C48" s="222"/>
      <c r="D48" s="223"/>
      <c r="E48" s="224"/>
      <c r="F48" s="225"/>
    </row>
    <row r="49" spans="2:6" ht="18.75">
      <c r="B49" s="222"/>
      <c r="C49" s="222"/>
      <c r="D49" s="223"/>
      <c r="E49" s="224"/>
      <c r="F49" s="225"/>
    </row>
    <row r="50" spans="2:6" ht="18.75">
      <c r="B50" s="227"/>
      <c r="C50" s="227"/>
      <c r="D50" s="228"/>
      <c r="E50" s="229" t="s">
        <v>1</v>
      </c>
      <c r="F50" s="230"/>
    </row>
    <row r="58" ht="15">
      <c r="G58" s="150"/>
    </row>
    <row r="59" ht="15">
      <c r="G59" s="150"/>
    </row>
    <row r="60" ht="15">
      <c r="G60" s="150"/>
    </row>
    <row r="61" ht="15">
      <c r="G61" s="150"/>
    </row>
  </sheetData>
  <sheetProtection/>
  <mergeCells count="6">
    <mergeCell ref="D2:G2"/>
    <mergeCell ref="D3:G3"/>
    <mergeCell ref="D4:G4"/>
    <mergeCell ref="D5:G5"/>
    <mergeCell ref="E1:G1"/>
    <mergeCell ref="B8:E9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4" r:id="rId1"/>
  <headerFooter alignWithMargins="0">
    <oddFooter>&amp;C&amp;"Arial,обычный"&amp;P</oddFooter>
  </headerFooter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showZeros="0" view="pageBreakPreview" zoomScale="80" zoomScaleNormal="80" zoomScaleSheetLayoutView="80" zoomScalePageLayoutView="0" workbookViewId="0" topLeftCell="A4">
      <selection activeCell="C5" sqref="C5"/>
    </sheetView>
  </sheetViews>
  <sheetFormatPr defaultColWidth="9.140625" defaultRowHeight="15"/>
  <cols>
    <col min="1" max="1" width="75.28125" style="151" customWidth="1"/>
    <col min="2" max="2" width="45.8515625" style="152" customWidth="1"/>
    <col min="3" max="3" width="28.28125" style="231" customWidth="1"/>
    <col min="4" max="4" width="10.7109375" style="1" customWidth="1"/>
    <col min="5" max="16384" width="9.140625" style="1" customWidth="1"/>
  </cols>
  <sheetData>
    <row r="1" spans="2:3" ht="18.75">
      <c r="B1" s="740" t="s">
        <v>565</v>
      </c>
      <c r="C1" s="740"/>
    </row>
    <row r="2" spans="2:4" ht="15.75">
      <c r="B2" s="725" t="s">
        <v>884</v>
      </c>
      <c r="C2" s="725"/>
      <c r="D2" s="723"/>
    </row>
    <row r="3" spans="2:4" ht="15.75">
      <c r="B3" s="725" t="s">
        <v>892</v>
      </c>
      <c r="C3" s="725"/>
      <c r="D3" s="723"/>
    </row>
    <row r="4" spans="1:4" ht="15.75">
      <c r="A4" s="1"/>
      <c r="B4" s="742" t="s">
        <v>893</v>
      </c>
      <c r="C4" s="742"/>
      <c r="D4" s="722"/>
    </row>
    <row r="5" spans="1:4" ht="15.75">
      <c r="A5" s="1"/>
      <c r="B5" s="722" t="s">
        <v>886</v>
      </c>
      <c r="C5" s="722"/>
      <c r="D5" s="722"/>
    </row>
    <row r="6" spans="2:3" ht="18.75">
      <c r="B6" s="743"/>
      <c r="C6" s="743"/>
    </row>
    <row r="7" ht="19.5" customHeight="1">
      <c r="C7" s="155"/>
    </row>
    <row r="8" spans="1:3" s="158" customFormat="1" ht="50.25" customHeight="1">
      <c r="A8" s="741" t="s">
        <v>888</v>
      </c>
      <c r="B8" s="741"/>
      <c r="C8" s="741"/>
    </row>
    <row r="9" spans="1:3" s="158" customFormat="1" ht="31.5" customHeight="1">
      <c r="A9" s="741"/>
      <c r="B9" s="741"/>
      <c r="C9" s="741"/>
    </row>
    <row r="10" spans="1:3" s="158" customFormat="1" ht="15" customHeight="1">
      <c r="A10" s="159"/>
      <c r="B10" s="159"/>
      <c r="C10" s="157"/>
    </row>
    <row r="11" spans="1:3" s="162" customFormat="1" ht="43.5" customHeight="1">
      <c r="A11" s="237" t="s">
        <v>519</v>
      </c>
      <c r="B11" s="237" t="s">
        <v>521</v>
      </c>
      <c r="C11" s="238" t="s">
        <v>523</v>
      </c>
    </row>
    <row r="12" spans="1:3" s="167" customFormat="1" ht="16.5">
      <c r="A12" s="239">
        <v>1</v>
      </c>
      <c r="B12" s="240">
        <v>2</v>
      </c>
      <c r="C12" s="241">
        <v>3</v>
      </c>
    </row>
    <row r="13" spans="1:3" ht="43.5" customHeight="1">
      <c r="A13" s="461" t="s">
        <v>72</v>
      </c>
      <c r="B13" s="148" t="s">
        <v>73</v>
      </c>
      <c r="C13" s="459">
        <f>'2015 год прил. №1'!E22</f>
        <v>17934277.84</v>
      </c>
    </row>
    <row r="14" spans="1:3" ht="54" customHeight="1">
      <c r="A14" s="461" t="s">
        <v>74</v>
      </c>
      <c r="B14" s="148" t="s">
        <v>75</v>
      </c>
      <c r="C14" s="459">
        <f>'2015 год прил. №1'!E23</f>
        <v>-23556.77</v>
      </c>
    </row>
    <row r="15" spans="1:3" ht="52.5" customHeight="1">
      <c r="A15" s="461" t="s">
        <v>76</v>
      </c>
      <c r="B15" s="148" t="s">
        <v>77</v>
      </c>
      <c r="C15" s="459">
        <f>'2015 год прил. №1'!E25</f>
        <v>4666077.32</v>
      </c>
    </row>
    <row r="16" spans="1:3" s="144" customFormat="1" ht="53.25" customHeight="1">
      <c r="A16" s="461" t="s">
        <v>78</v>
      </c>
      <c r="B16" s="148" t="s">
        <v>79</v>
      </c>
      <c r="C16" s="459">
        <f>'2015 год прил. №1'!E26</f>
        <v>-5285.62</v>
      </c>
    </row>
    <row r="17" spans="1:3" s="144" customFormat="1" ht="41.25" customHeight="1">
      <c r="A17" s="461" t="s">
        <v>85</v>
      </c>
      <c r="B17" s="148" t="s">
        <v>86</v>
      </c>
      <c r="C17" s="459">
        <f>'2015 год прил. №1'!E27</f>
        <v>1547667.04</v>
      </c>
    </row>
    <row r="18" spans="1:3" s="144" customFormat="1" ht="48" customHeight="1">
      <c r="A18" s="461" t="s">
        <v>80</v>
      </c>
      <c r="B18" s="148" t="s">
        <v>81</v>
      </c>
      <c r="C18" s="459">
        <f>'2015 год прил. №1'!E29</f>
        <v>6480602.69</v>
      </c>
    </row>
    <row r="19" spans="1:3" s="144" customFormat="1" ht="57" customHeight="1">
      <c r="A19" s="461" t="s">
        <v>82</v>
      </c>
      <c r="B19" s="148" t="s">
        <v>83</v>
      </c>
      <c r="C19" s="459">
        <f>'2015 год прил. №1'!E30</f>
        <v>7486.24</v>
      </c>
    </row>
    <row r="20" spans="1:3" s="144" customFormat="1" ht="53.25" customHeight="1">
      <c r="A20" s="460" t="s">
        <v>342</v>
      </c>
      <c r="B20" s="458" t="s">
        <v>343</v>
      </c>
      <c r="C20" s="459">
        <f>'2015 год прил. №1'!E32</f>
        <v>284737.5</v>
      </c>
    </row>
    <row r="21" spans="1:3" ht="72.75" customHeight="1">
      <c r="A21" s="461" t="s">
        <v>88</v>
      </c>
      <c r="B21" s="148" t="s">
        <v>89</v>
      </c>
      <c r="C21" s="459">
        <f>'2015 год прил. №1'!E35</f>
        <v>13602193.47</v>
      </c>
    </row>
    <row r="22" spans="1:11" ht="34.5" customHeight="1">
      <c r="A22" s="462" t="s">
        <v>57</v>
      </c>
      <c r="B22" s="463" t="s">
        <v>56</v>
      </c>
      <c r="C22" s="459">
        <f>'2015 год прил. №1'!E38</f>
        <v>-3755.68</v>
      </c>
      <c r="D22" s="167"/>
      <c r="E22" s="167"/>
      <c r="F22" s="167"/>
      <c r="G22" s="167"/>
      <c r="H22" s="167"/>
      <c r="I22" s="167"/>
      <c r="J22" s="167"/>
      <c r="K22" s="167"/>
    </row>
    <row r="23" spans="1:11" ht="53.25" customHeight="1">
      <c r="A23" s="462" t="s">
        <v>111</v>
      </c>
      <c r="B23" s="463" t="s">
        <v>112</v>
      </c>
      <c r="C23" s="459">
        <f>'2015 год прил. №1'!E42</f>
        <v>0</v>
      </c>
      <c r="D23" s="167"/>
      <c r="E23" s="167"/>
      <c r="F23" s="167"/>
      <c r="G23" s="167"/>
      <c r="H23" s="167"/>
      <c r="I23" s="167"/>
      <c r="J23" s="167"/>
      <c r="K23" s="167"/>
    </row>
    <row r="24" spans="1:11" ht="96" customHeight="1">
      <c r="A24" s="462" t="s">
        <v>739</v>
      </c>
      <c r="B24" s="464" t="s">
        <v>117</v>
      </c>
      <c r="C24" s="459">
        <v>0</v>
      </c>
      <c r="D24" s="167"/>
      <c r="E24" s="167"/>
      <c r="F24" s="167"/>
      <c r="G24" s="167"/>
      <c r="H24" s="167"/>
      <c r="I24" s="167"/>
      <c r="J24" s="167"/>
      <c r="K24" s="167"/>
    </row>
    <row r="25" spans="1:11" ht="111" customHeight="1">
      <c r="A25" s="465" t="s">
        <v>500</v>
      </c>
      <c r="B25" s="451" t="s">
        <v>505</v>
      </c>
      <c r="C25" s="459">
        <f>'2015 год прил. №1'!E48</f>
        <v>503200</v>
      </c>
      <c r="D25" s="167"/>
      <c r="E25" s="167"/>
      <c r="F25" s="167"/>
      <c r="G25" s="167"/>
      <c r="H25" s="167"/>
      <c r="I25" s="167"/>
      <c r="J25" s="167"/>
      <c r="K25" s="167"/>
    </row>
    <row r="26" spans="1:11" ht="78" customHeight="1">
      <c r="A26" s="466" t="s">
        <v>51</v>
      </c>
      <c r="B26" s="467" t="s">
        <v>50</v>
      </c>
      <c r="C26" s="459">
        <f>'2015 год прил. №1'!E51</f>
        <v>537800</v>
      </c>
      <c r="D26" s="167"/>
      <c r="E26" s="167"/>
      <c r="F26" s="167"/>
      <c r="G26" s="167"/>
      <c r="H26" s="167"/>
      <c r="I26" s="167"/>
      <c r="J26" s="167"/>
      <c r="K26" s="167"/>
    </row>
    <row r="27" spans="1:11" ht="93.75">
      <c r="A27" s="466" t="s">
        <v>128</v>
      </c>
      <c r="B27" s="467" t="s">
        <v>127</v>
      </c>
      <c r="C27" s="459">
        <f>'2015 год прил. №1'!E53</f>
        <v>-19000</v>
      </c>
      <c r="D27" s="167"/>
      <c r="E27" s="167"/>
      <c r="F27" s="167"/>
      <c r="G27" s="167"/>
      <c r="H27" s="167"/>
      <c r="I27" s="167"/>
      <c r="J27" s="167"/>
      <c r="K27" s="167"/>
    </row>
    <row r="28" spans="1:11" ht="69" customHeight="1">
      <c r="A28" s="461" t="s">
        <v>91</v>
      </c>
      <c r="B28" s="463" t="s">
        <v>344</v>
      </c>
      <c r="C28" s="459">
        <f>SUM('2015 год прил. №1'!E56:E60)</f>
        <v>1973737.66</v>
      </c>
      <c r="D28" s="204"/>
      <c r="E28" s="204"/>
      <c r="F28" s="167"/>
      <c r="G28" s="167"/>
      <c r="H28" s="167"/>
      <c r="I28" s="167"/>
      <c r="J28" s="167"/>
      <c r="K28" s="167"/>
    </row>
    <row r="29" spans="1:11" ht="76.5" customHeight="1">
      <c r="A29" s="461" t="s">
        <v>90</v>
      </c>
      <c r="B29" s="463" t="s">
        <v>43</v>
      </c>
      <c r="C29" s="459">
        <f>SUM('2015 год прил. №1'!E61:E62)</f>
        <v>6385.15</v>
      </c>
      <c r="D29" s="167"/>
      <c r="E29" s="167"/>
      <c r="F29" s="167"/>
      <c r="G29" s="167"/>
      <c r="H29" s="167"/>
      <c r="I29" s="167"/>
      <c r="J29" s="167"/>
      <c r="K29" s="167"/>
    </row>
    <row r="30" spans="1:11" s="205" customFormat="1" ht="15.75" customHeight="1" hidden="1">
      <c r="A30" s="468" t="s">
        <v>42</v>
      </c>
      <c r="B30" s="469" t="s">
        <v>41</v>
      </c>
      <c r="C30" s="712" t="str">
        <f>C31</f>
        <v>0</v>
      </c>
      <c r="D30" s="167"/>
      <c r="E30" s="167"/>
      <c r="F30" s="204"/>
      <c r="G30" s="204"/>
      <c r="H30" s="204"/>
      <c r="I30" s="204"/>
      <c r="J30" s="204"/>
      <c r="K30" s="204"/>
    </row>
    <row r="31" spans="1:11" s="205" customFormat="1" ht="18.75" hidden="1">
      <c r="A31" s="466" t="s">
        <v>547</v>
      </c>
      <c r="B31" s="463" t="s">
        <v>548</v>
      </c>
      <c r="C31" s="713" t="str">
        <f>C32</f>
        <v>0</v>
      </c>
      <c r="D31" s="167"/>
      <c r="E31" s="167"/>
      <c r="F31" s="204"/>
      <c r="G31" s="204"/>
      <c r="H31" s="204"/>
      <c r="I31" s="204"/>
      <c r="J31" s="204"/>
      <c r="K31" s="204"/>
    </row>
    <row r="32" spans="1:11" ht="69" customHeight="1" hidden="1">
      <c r="A32" s="470" t="s">
        <v>550</v>
      </c>
      <c r="B32" s="467" t="s">
        <v>551</v>
      </c>
      <c r="C32" s="459" t="s">
        <v>545</v>
      </c>
      <c r="D32" s="167"/>
      <c r="E32" s="167"/>
      <c r="F32" s="167"/>
      <c r="G32" s="167"/>
      <c r="H32" s="167"/>
      <c r="I32" s="167"/>
      <c r="J32" s="167"/>
      <c r="K32" s="167"/>
    </row>
    <row r="33" spans="1:11" s="211" customFormat="1" ht="77.25" customHeight="1">
      <c r="A33" s="462" t="s">
        <v>33</v>
      </c>
      <c r="B33" s="471" t="s">
        <v>32</v>
      </c>
      <c r="C33" s="459">
        <f>'2015 год прил. №1'!E68</f>
        <v>1979798.23</v>
      </c>
      <c r="D33" s="209"/>
      <c r="E33" s="209"/>
      <c r="F33" s="210"/>
      <c r="G33" s="210"/>
      <c r="H33" s="210"/>
      <c r="I33" s="210"/>
      <c r="J33" s="210"/>
      <c r="K33" s="210"/>
    </row>
    <row r="34" spans="1:11" s="211" customFormat="1" ht="112.5" customHeight="1">
      <c r="A34" s="470" t="s">
        <v>31</v>
      </c>
      <c r="B34" s="471" t="s">
        <v>30</v>
      </c>
      <c r="C34" s="714">
        <f>'2015 год прил. №1'!E69</f>
        <v>5600</v>
      </c>
      <c r="D34" s="209"/>
      <c r="E34" s="209"/>
      <c r="F34" s="210"/>
      <c r="G34" s="210"/>
      <c r="H34" s="210"/>
      <c r="I34" s="210"/>
      <c r="J34" s="210"/>
      <c r="K34" s="210"/>
    </row>
    <row r="35" spans="1:11" s="211" customFormat="1" ht="57" customHeight="1">
      <c r="A35" s="462" t="s">
        <v>25</v>
      </c>
      <c r="B35" s="471" t="s">
        <v>24</v>
      </c>
      <c r="C35" s="713">
        <f>'2015 год прил. №1'!E72</f>
        <v>3697025</v>
      </c>
      <c r="D35" s="209"/>
      <c r="E35" s="209"/>
      <c r="F35" s="210"/>
      <c r="G35" s="210"/>
      <c r="H35" s="210"/>
      <c r="I35" s="210"/>
      <c r="J35" s="210"/>
      <c r="K35" s="210"/>
    </row>
    <row r="36" spans="1:11" s="211" customFormat="1" ht="56.25" customHeight="1">
      <c r="A36" s="462" t="s">
        <v>23</v>
      </c>
      <c r="B36" s="471" t="s">
        <v>22</v>
      </c>
      <c r="C36" s="713">
        <f>'2015 год прил. №1'!E73</f>
        <v>2160511.63</v>
      </c>
      <c r="D36" s="209"/>
      <c r="E36" s="209"/>
      <c r="F36" s="210"/>
      <c r="G36" s="210"/>
      <c r="H36" s="210"/>
      <c r="I36" s="210"/>
      <c r="J36" s="210"/>
      <c r="K36" s="210"/>
    </row>
    <row r="37" spans="1:4" s="245" customFormat="1" ht="20.25" customHeight="1">
      <c r="A37" s="242" t="s">
        <v>564</v>
      </c>
      <c r="B37" s="243"/>
      <c r="C37" s="244">
        <f>SUM(C13:C36)</f>
        <v>55335501.699999996</v>
      </c>
      <c r="D37" s="245" t="s">
        <v>21</v>
      </c>
    </row>
    <row r="38" spans="1:3" ht="16.5">
      <c r="A38" s="246"/>
      <c r="B38" s="247"/>
      <c r="C38" s="248"/>
    </row>
    <row r="39" spans="1:3" ht="16.5">
      <c r="A39" s="246"/>
      <c r="B39" s="247"/>
      <c r="C39" s="248"/>
    </row>
    <row r="40" spans="1:3" ht="16.5">
      <c r="A40" s="246"/>
      <c r="B40" s="247"/>
      <c r="C40" s="248"/>
    </row>
    <row r="41" spans="1:3" ht="16.5">
      <c r="A41" s="246"/>
      <c r="B41" s="247"/>
      <c r="C41" s="248"/>
    </row>
    <row r="42" spans="1:3" ht="25.5" customHeight="1">
      <c r="A42" s="246"/>
      <c r="B42" s="247"/>
      <c r="C42" s="248"/>
    </row>
    <row r="43" spans="1:3" ht="16.5">
      <c r="A43" s="246"/>
      <c r="B43" s="247"/>
      <c r="C43" s="248"/>
    </row>
    <row r="44" spans="1:3" ht="16.5">
      <c r="A44" s="246"/>
      <c r="B44" s="247"/>
      <c r="C44" s="248"/>
    </row>
  </sheetData>
  <sheetProtection/>
  <mergeCells count="6">
    <mergeCell ref="B1:C1"/>
    <mergeCell ref="B2:C2"/>
    <mergeCell ref="B3:C3"/>
    <mergeCell ref="B4:C4"/>
    <mergeCell ref="B6:C6"/>
    <mergeCell ref="A8:C9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horizontalDpi="600" verticalDpi="600" orientation="portrait" paperSize="9" scale="64" r:id="rId1"/>
  <headerFooter alignWithMargins="0">
    <oddFooter>&amp;C&amp;"Arial,обычный"&amp;P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152"/>
  <sheetViews>
    <sheetView view="pageBreakPreview" zoomScale="70" zoomScaleNormal="70" zoomScaleSheetLayoutView="70" workbookViewId="0" topLeftCell="A1">
      <selection activeCell="H5" sqref="H5:V5"/>
    </sheetView>
  </sheetViews>
  <sheetFormatPr defaultColWidth="9.140625" defaultRowHeight="15"/>
  <cols>
    <col min="1" max="1" width="12.8515625" style="398" customWidth="1"/>
    <col min="2" max="2" width="75.57421875" style="403" customWidth="1"/>
    <col min="3" max="3" width="9.140625" style="403" customWidth="1"/>
    <col min="4" max="4" width="11.8515625" style="402" customWidth="1"/>
    <col min="5" max="5" width="13.7109375" style="402" customWidth="1"/>
    <col min="6" max="6" width="8.140625" style="402" customWidth="1"/>
    <col min="7" max="7" width="0" style="402" hidden="1" customWidth="1"/>
    <col min="8" max="8" width="19.421875" style="254" customWidth="1"/>
    <col min="9" max="12" width="0" style="254" hidden="1" customWidth="1"/>
    <col min="13" max="13" width="19.140625" style="254" customWidth="1"/>
    <col min="14" max="14" width="18.8515625" style="254" customWidth="1"/>
    <col min="15" max="15" width="15.140625" style="254" customWidth="1"/>
    <col min="16" max="21" width="0" style="254" hidden="1" customWidth="1"/>
    <col min="22" max="22" width="14.7109375" style="254" customWidth="1"/>
    <col min="23" max="16384" width="9.140625" style="254" customWidth="1"/>
  </cols>
  <sheetData>
    <row r="1" spans="1:11" ht="0.75" customHeight="1">
      <c r="A1" s="249"/>
      <c r="B1" s="250"/>
      <c r="C1" s="250"/>
      <c r="D1" s="251"/>
      <c r="E1" s="252"/>
      <c r="F1" s="252"/>
      <c r="G1" s="252"/>
      <c r="H1" s="253"/>
      <c r="I1" s="253"/>
      <c r="J1" s="253"/>
      <c r="K1" s="253"/>
    </row>
    <row r="2" spans="1:22" ht="21" customHeight="1">
      <c r="A2" s="249"/>
      <c r="B2" s="255"/>
      <c r="C2" s="252"/>
      <c r="D2" s="256"/>
      <c r="E2" s="257"/>
      <c r="F2" s="257"/>
      <c r="G2" s="254"/>
      <c r="H2" s="740" t="s">
        <v>566</v>
      </c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</row>
    <row r="3" spans="1:22" ht="21.75" customHeight="1">
      <c r="A3" s="249"/>
      <c r="B3" s="258"/>
      <c r="C3" s="252"/>
      <c r="D3" s="256"/>
      <c r="E3" s="257"/>
      <c r="F3" s="257"/>
      <c r="G3" s="259"/>
      <c r="H3" s="225"/>
      <c r="I3" s="225"/>
      <c r="J3" s="225"/>
      <c r="K3" s="225"/>
      <c r="L3" s="225"/>
      <c r="M3" s="225"/>
      <c r="N3" s="725" t="s">
        <v>884</v>
      </c>
      <c r="O3" s="725"/>
      <c r="P3" s="725"/>
      <c r="Q3" s="725"/>
      <c r="R3" s="725"/>
      <c r="S3" s="725"/>
      <c r="T3" s="725"/>
      <c r="U3" s="725"/>
      <c r="V3" s="725"/>
    </row>
    <row r="4" spans="1:22" ht="18" customHeight="1">
      <c r="A4" s="249"/>
      <c r="B4" s="258"/>
      <c r="C4" s="252"/>
      <c r="D4" s="256"/>
      <c r="E4" s="257"/>
      <c r="F4" s="257"/>
      <c r="G4" s="259"/>
      <c r="H4" s="225"/>
      <c r="I4" s="225"/>
      <c r="J4" s="225"/>
      <c r="K4" s="225"/>
      <c r="L4" s="225"/>
      <c r="M4" s="725" t="s">
        <v>892</v>
      </c>
      <c r="N4" s="725"/>
      <c r="O4" s="725"/>
      <c r="P4" s="725"/>
      <c r="Q4" s="725"/>
      <c r="R4" s="725"/>
      <c r="S4" s="725"/>
      <c r="T4" s="725"/>
      <c r="U4" s="725"/>
      <c r="V4" s="725"/>
    </row>
    <row r="5" spans="1:22" ht="23.25" customHeight="1">
      <c r="A5" s="249"/>
      <c r="B5" s="260"/>
      <c r="C5" s="250"/>
      <c r="D5" s="154"/>
      <c r="E5" s="155"/>
      <c r="F5" s="155"/>
      <c r="G5" s="261"/>
      <c r="H5" s="728" t="s">
        <v>885</v>
      </c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</row>
    <row r="6" spans="1:22" ht="20.25" customHeight="1">
      <c r="A6" s="249"/>
      <c r="B6" s="260"/>
      <c r="C6" s="250"/>
      <c r="D6" s="154"/>
      <c r="E6" s="155"/>
      <c r="F6" s="155"/>
      <c r="G6" s="261"/>
      <c r="H6" s="728" t="s">
        <v>886</v>
      </c>
      <c r="I6" s="728"/>
      <c r="J6" s="728"/>
      <c r="K6" s="728"/>
      <c r="L6" s="728"/>
      <c r="M6" s="728"/>
      <c r="N6" s="728"/>
      <c r="O6" s="728"/>
      <c r="P6" s="728"/>
      <c r="Q6" s="728"/>
      <c r="R6" s="728"/>
      <c r="S6" s="728"/>
      <c r="T6" s="728"/>
      <c r="U6" s="728"/>
      <c r="V6" s="728"/>
    </row>
    <row r="7" spans="1:22" ht="20.25" customHeight="1">
      <c r="A7" s="249"/>
      <c r="B7" s="260"/>
      <c r="C7" s="250"/>
      <c r="D7" s="154"/>
      <c r="E7" s="155"/>
      <c r="F7" s="155"/>
      <c r="G7" s="261"/>
      <c r="H7" s="721"/>
      <c r="I7" s="721"/>
      <c r="J7" s="721"/>
      <c r="K7" s="721"/>
      <c r="L7" s="721"/>
      <c r="M7" s="721"/>
      <c r="N7" s="721"/>
      <c r="O7" s="721"/>
      <c r="P7" s="721"/>
      <c r="Q7" s="721"/>
      <c r="R7" s="721"/>
      <c r="S7" s="721"/>
      <c r="T7" s="721"/>
      <c r="U7" s="721"/>
      <c r="V7" s="721"/>
    </row>
    <row r="8" spans="1:13" ht="24" customHeight="1">
      <c r="A8" s="249"/>
      <c r="B8" s="262"/>
      <c r="C8" s="250"/>
      <c r="D8" s="251"/>
      <c r="E8" s="263"/>
      <c r="F8" s="253"/>
      <c r="G8" s="253"/>
      <c r="H8" s="253"/>
      <c r="I8" s="253"/>
      <c r="J8" s="253"/>
      <c r="K8" s="253"/>
      <c r="L8" s="253"/>
      <c r="M8" s="253"/>
    </row>
    <row r="9" spans="1:26" ht="52.5" customHeight="1">
      <c r="A9" s="749" t="s">
        <v>889</v>
      </c>
      <c r="B9" s="749"/>
      <c r="C9" s="749"/>
      <c r="D9" s="749"/>
      <c r="E9" s="749"/>
      <c r="F9" s="749"/>
      <c r="G9" s="749"/>
      <c r="H9" s="749"/>
      <c r="I9" s="265"/>
      <c r="X9" s="741"/>
      <c r="Y9" s="741"/>
      <c r="Z9" s="741"/>
    </row>
    <row r="10" spans="1:26" ht="36" customHeight="1">
      <c r="A10" s="264"/>
      <c r="B10" s="264"/>
      <c r="C10" s="264"/>
      <c r="D10" s="264"/>
      <c r="E10" s="264"/>
      <c r="F10" s="264"/>
      <c r="G10" s="264"/>
      <c r="H10" s="264"/>
      <c r="I10" s="265"/>
      <c r="X10" s="741"/>
      <c r="Y10" s="741"/>
      <c r="Z10" s="741"/>
    </row>
    <row r="11" spans="1:26" ht="85.5" customHeight="1">
      <c r="A11" s="750" t="s">
        <v>567</v>
      </c>
      <c r="B11" s="752" t="s">
        <v>568</v>
      </c>
      <c r="C11" s="752" t="s">
        <v>569</v>
      </c>
      <c r="D11" s="752" t="s">
        <v>570</v>
      </c>
      <c r="E11" s="752" t="s">
        <v>571</v>
      </c>
      <c r="F11" s="752" t="s">
        <v>572</v>
      </c>
      <c r="G11" s="266" t="s">
        <v>573</v>
      </c>
      <c r="H11" s="754" t="s">
        <v>574</v>
      </c>
      <c r="I11" s="267"/>
      <c r="J11" s="268" t="s">
        <v>575</v>
      </c>
      <c r="K11" s="269"/>
      <c r="L11" s="270"/>
      <c r="M11" s="744" t="s">
        <v>576</v>
      </c>
      <c r="N11" s="746" t="s">
        <v>577</v>
      </c>
      <c r="O11" s="748" t="s">
        <v>578</v>
      </c>
      <c r="P11" s="748"/>
      <c r="Q11" s="748"/>
      <c r="R11" s="748"/>
      <c r="S11" s="748"/>
      <c r="T11" s="748"/>
      <c r="U11" s="748"/>
      <c r="V11" s="748"/>
      <c r="X11" s="741"/>
      <c r="Y11" s="741"/>
      <c r="Z11" s="741"/>
    </row>
    <row r="12" spans="1:26" ht="78" customHeight="1">
      <c r="A12" s="751"/>
      <c r="B12" s="753"/>
      <c r="C12" s="753"/>
      <c r="D12" s="753"/>
      <c r="E12" s="753"/>
      <c r="F12" s="753"/>
      <c r="G12" s="271"/>
      <c r="H12" s="755"/>
      <c r="I12" s="267"/>
      <c r="J12" s="268"/>
      <c r="K12" s="269"/>
      <c r="L12" s="270"/>
      <c r="M12" s="745"/>
      <c r="N12" s="747"/>
      <c r="O12" s="272" t="s">
        <v>579</v>
      </c>
      <c r="P12" s="273"/>
      <c r="Q12" s="273"/>
      <c r="R12" s="273"/>
      <c r="S12" s="273"/>
      <c r="T12" s="273"/>
      <c r="U12" s="273"/>
      <c r="V12" s="274" t="s">
        <v>580</v>
      </c>
      <c r="X12" s="156"/>
      <c r="Y12" s="156"/>
      <c r="Z12" s="156"/>
    </row>
    <row r="13" spans="1:22" ht="18.75">
      <c r="A13" s="275">
        <v>1</v>
      </c>
      <c r="B13" s="275">
        <v>2</v>
      </c>
      <c r="C13" s="276" t="s">
        <v>581</v>
      </c>
      <c r="D13" s="276" t="s">
        <v>582</v>
      </c>
      <c r="E13" s="276" t="s">
        <v>583</v>
      </c>
      <c r="F13" s="276" t="s">
        <v>584</v>
      </c>
      <c r="G13" s="276" t="s">
        <v>585</v>
      </c>
      <c r="H13" s="277">
        <v>7</v>
      </c>
      <c r="I13" s="278">
        <v>9</v>
      </c>
      <c r="J13" s="278">
        <v>10</v>
      </c>
      <c r="K13" s="278">
        <v>11</v>
      </c>
      <c r="L13" s="279">
        <v>12</v>
      </c>
      <c r="M13" s="280">
        <v>8</v>
      </c>
      <c r="N13" s="281">
        <v>8</v>
      </c>
      <c r="O13" s="282">
        <v>9</v>
      </c>
      <c r="P13" s="273"/>
      <c r="Q13" s="273"/>
      <c r="R13" s="273"/>
      <c r="S13" s="273"/>
      <c r="T13" s="273"/>
      <c r="U13" s="273"/>
      <c r="V13" s="282">
        <v>10</v>
      </c>
    </row>
    <row r="14" spans="1:22" s="495" customFormat="1" ht="61.5" customHeight="1">
      <c r="A14" s="486" t="s">
        <v>744</v>
      </c>
      <c r="B14" s="487" t="s">
        <v>881</v>
      </c>
      <c r="C14" s="488">
        <v>903</v>
      </c>
      <c r="D14" s="489"/>
      <c r="E14" s="489"/>
      <c r="F14" s="489"/>
      <c r="G14" s="490"/>
      <c r="H14" s="491">
        <f aca="true" t="shared" si="0" ref="H14:N14">H15+H45+H49+H53+H76+H80+H102+H114+H95</f>
        <v>45073600</v>
      </c>
      <c r="I14" s="491" t="e">
        <f t="shared" si="0"/>
        <v>#REF!</v>
      </c>
      <c r="J14" s="491" t="e">
        <f t="shared" si="0"/>
        <v>#REF!</v>
      </c>
      <c r="K14" s="491" t="e">
        <f t="shared" si="0"/>
        <v>#REF!</v>
      </c>
      <c r="L14" s="491" t="e">
        <f t="shared" si="0"/>
        <v>#REF!</v>
      </c>
      <c r="M14" s="491">
        <f t="shared" si="0"/>
        <v>45073600</v>
      </c>
      <c r="N14" s="491">
        <f t="shared" si="0"/>
        <v>44145741.43</v>
      </c>
      <c r="O14" s="492">
        <f aca="true" t="shared" si="1" ref="O14:O58">N14/H14*100</f>
        <v>97.9414589249583</v>
      </c>
      <c r="P14" s="493"/>
      <c r="Q14" s="493"/>
      <c r="R14" s="493"/>
      <c r="S14" s="493"/>
      <c r="T14" s="493"/>
      <c r="U14" s="493"/>
      <c r="V14" s="494">
        <f aca="true" t="shared" si="2" ref="V14:V19">N14/M14*100</f>
        <v>97.9414589249583</v>
      </c>
    </row>
    <row r="15" spans="1:22" s="504" customFormat="1" ht="23.25" customHeight="1">
      <c r="A15" s="497" t="s">
        <v>94</v>
      </c>
      <c r="B15" s="498" t="s">
        <v>687</v>
      </c>
      <c r="C15" s="497" t="s">
        <v>4</v>
      </c>
      <c r="D15" s="497" t="s">
        <v>588</v>
      </c>
      <c r="E15" s="497"/>
      <c r="F15" s="497"/>
      <c r="G15" s="499"/>
      <c r="H15" s="500">
        <f aca="true" t="shared" si="3" ref="H15:N15">H16+H27+H30</f>
        <v>21905400</v>
      </c>
      <c r="I15" s="500" t="e">
        <f t="shared" si="3"/>
        <v>#REF!</v>
      </c>
      <c r="J15" s="500" t="e">
        <f t="shared" si="3"/>
        <v>#REF!</v>
      </c>
      <c r="K15" s="500" t="e">
        <f t="shared" si="3"/>
        <v>#REF!</v>
      </c>
      <c r="L15" s="500" t="e">
        <f t="shared" si="3"/>
        <v>#REF!</v>
      </c>
      <c r="M15" s="500">
        <f t="shared" si="3"/>
        <v>21905400</v>
      </c>
      <c r="N15" s="500">
        <f t="shared" si="3"/>
        <v>21571934.65</v>
      </c>
      <c r="O15" s="501">
        <f t="shared" si="1"/>
        <v>98.47770252996978</v>
      </c>
      <c r="P15" s="502"/>
      <c r="Q15" s="502"/>
      <c r="R15" s="502"/>
      <c r="S15" s="502"/>
      <c r="T15" s="502"/>
      <c r="U15" s="502"/>
      <c r="V15" s="503">
        <f t="shared" si="2"/>
        <v>98.47770252996978</v>
      </c>
    </row>
    <row r="16" spans="1:22" s="516" customFormat="1" ht="62.25" customHeight="1">
      <c r="A16" s="366" t="s">
        <v>745</v>
      </c>
      <c r="B16" s="514" t="s">
        <v>93</v>
      </c>
      <c r="C16" s="366" t="s">
        <v>4</v>
      </c>
      <c r="D16" s="366" t="s">
        <v>605</v>
      </c>
      <c r="E16" s="366"/>
      <c r="F16" s="366"/>
      <c r="G16" s="283"/>
      <c r="H16" s="284">
        <f>H17+H20+H25</f>
        <v>13522500</v>
      </c>
      <c r="I16" s="284" t="e">
        <f aca="true" t="shared" si="4" ref="I16:N16">I17+I20+I25</f>
        <v>#REF!</v>
      </c>
      <c r="J16" s="284" t="e">
        <f t="shared" si="4"/>
        <v>#REF!</v>
      </c>
      <c r="K16" s="284" t="e">
        <f t="shared" si="4"/>
        <v>#REF!</v>
      </c>
      <c r="L16" s="284" t="e">
        <f t="shared" si="4"/>
        <v>#REF!</v>
      </c>
      <c r="M16" s="284">
        <f t="shared" si="4"/>
        <v>13522500</v>
      </c>
      <c r="N16" s="284">
        <f t="shared" si="4"/>
        <v>13321510.55</v>
      </c>
      <c r="O16" s="285">
        <f t="shared" si="1"/>
        <v>98.51366648178961</v>
      </c>
      <c r="P16" s="515"/>
      <c r="Q16" s="515"/>
      <c r="R16" s="515"/>
      <c r="S16" s="515"/>
      <c r="T16" s="515"/>
      <c r="U16" s="515"/>
      <c r="V16" s="286">
        <f t="shared" si="2"/>
        <v>98.51366648178961</v>
      </c>
    </row>
    <row r="17" spans="1:22" s="293" customFormat="1" ht="24.75" customHeight="1">
      <c r="A17" s="147" t="s">
        <v>746</v>
      </c>
      <c r="B17" s="289" t="s">
        <v>606</v>
      </c>
      <c r="C17" s="147" t="s">
        <v>4</v>
      </c>
      <c r="D17" s="147" t="s">
        <v>605</v>
      </c>
      <c r="E17" s="147" t="s">
        <v>607</v>
      </c>
      <c r="F17" s="147"/>
      <c r="G17" s="505"/>
      <c r="H17" s="353">
        <f>SUM(H18:H19)</f>
        <v>1058300</v>
      </c>
      <c r="I17" s="506"/>
      <c r="J17" s="506"/>
      <c r="K17" s="506"/>
      <c r="L17" s="507"/>
      <c r="M17" s="353">
        <f>SUM(M18:M19)</f>
        <v>1058300</v>
      </c>
      <c r="N17" s="353">
        <f>SUM(N18:N19)</f>
        <v>1057494.39</v>
      </c>
      <c r="O17" s="291">
        <f t="shared" si="1"/>
        <v>99.92387697250305</v>
      </c>
      <c r="P17" s="508"/>
      <c r="Q17" s="508"/>
      <c r="R17" s="508"/>
      <c r="S17" s="508"/>
      <c r="T17" s="508"/>
      <c r="U17" s="508"/>
      <c r="V17" s="292">
        <f t="shared" si="2"/>
        <v>99.92387697250305</v>
      </c>
    </row>
    <row r="18" spans="1:22" s="293" customFormat="1" ht="82.5" customHeight="1">
      <c r="A18" s="451" t="s">
        <v>527</v>
      </c>
      <c r="B18" s="674" t="s">
        <v>747</v>
      </c>
      <c r="C18" s="451" t="s">
        <v>4</v>
      </c>
      <c r="D18" s="451" t="s">
        <v>605</v>
      </c>
      <c r="E18" s="451" t="s">
        <v>607</v>
      </c>
      <c r="F18" s="480" t="s">
        <v>740</v>
      </c>
      <c r="G18" s="475"/>
      <c r="H18" s="352">
        <v>1058200</v>
      </c>
      <c r="I18" s="510"/>
      <c r="J18" s="510"/>
      <c r="K18" s="510"/>
      <c r="L18" s="511"/>
      <c r="M18" s="352">
        <v>1058200</v>
      </c>
      <c r="N18" s="484">
        <f>'2015 год прил. №1'!E118</f>
        <v>1057434.24</v>
      </c>
      <c r="O18" s="349">
        <f t="shared" si="1"/>
        <v>99.92763560763561</v>
      </c>
      <c r="P18" s="477"/>
      <c r="Q18" s="477"/>
      <c r="R18" s="477"/>
      <c r="S18" s="477"/>
      <c r="T18" s="477"/>
      <c r="U18" s="477"/>
      <c r="V18" s="485">
        <f t="shared" si="2"/>
        <v>99.92763560763561</v>
      </c>
    </row>
    <row r="19" spans="1:22" s="293" customFormat="1" ht="27.75" customHeight="1">
      <c r="A19" s="451" t="s">
        <v>528</v>
      </c>
      <c r="B19" s="413" t="s">
        <v>743</v>
      </c>
      <c r="C19" s="451" t="s">
        <v>4</v>
      </c>
      <c r="D19" s="451" t="s">
        <v>605</v>
      </c>
      <c r="E19" s="451" t="s">
        <v>607</v>
      </c>
      <c r="F19" s="480" t="s">
        <v>741</v>
      </c>
      <c r="G19" s="288"/>
      <c r="H19" s="352">
        <v>100</v>
      </c>
      <c r="I19" s="512"/>
      <c r="J19" s="512"/>
      <c r="K19" s="512"/>
      <c r="L19" s="513"/>
      <c r="M19" s="352">
        <v>100</v>
      </c>
      <c r="N19" s="298">
        <f>'2015 год прил. №1'!E121</f>
        <v>60.15</v>
      </c>
      <c r="O19" s="349">
        <f t="shared" si="1"/>
        <v>60.150000000000006</v>
      </c>
      <c r="P19" s="477"/>
      <c r="Q19" s="477"/>
      <c r="R19" s="477"/>
      <c r="S19" s="477"/>
      <c r="T19" s="477"/>
      <c r="U19" s="477"/>
      <c r="V19" s="485">
        <f t="shared" si="2"/>
        <v>60.150000000000006</v>
      </c>
    </row>
    <row r="20" spans="1:22" s="318" customFormat="1" ht="36.75" customHeight="1">
      <c r="A20" s="147" t="s">
        <v>531</v>
      </c>
      <c r="B20" s="314" t="s">
        <v>168</v>
      </c>
      <c r="C20" s="328" t="s">
        <v>4</v>
      </c>
      <c r="D20" s="147" t="s">
        <v>605</v>
      </c>
      <c r="E20" s="147" t="s">
        <v>609</v>
      </c>
      <c r="F20" s="147"/>
      <c r="G20" s="319"/>
      <c r="H20" s="334">
        <f>SUM(H21:H24)</f>
        <v>12458600</v>
      </c>
      <c r="I20" s="334" t="e">
        <f aca="true" t="shared" si="5" ref="I20:N20">SUM(I21:I24)</f>
        <v>#REF!</v>
      </c>
      <c r="J20" s="334" t="e">
        <f t="shared" si="5"/>
        <v>#REF!</v>
      </c>
      <c r="K20" s="334" t="e">
        <f t="shared" si="5"/>
        <v>#REF!</v>
      </c>
      <c r="L20" s="334" t="e">
        <f t="shared" si="5"/>
        <v>#REF!</v>
      </c>
      <c r="M20" s="334">
        <f t="shared" si="5"/>
        <v>12458600</v>
      </c>
      <c r="N20" s="334">
        <f t="shared" si="5"/>
        <v>12258416.16</v>
      </c>
      <c r="O20" s="291">
        <f>N20/H20*100</f>
        <v>98.39320758351661</v>
      </c>
      <c r="P20" s="317"/>
      <c r="Q20" s="317"/>
      <c r="R20" s="317"/>
      <c r="S20" s="317"/>
      <c r="T20" s="317"/>
      <c r="U20" s="317"/>
      <c r="V20" s="300">
        <f aca="true" t="shared" si="6" ref="V20:V59">N20/M20*100</f>
        <v>98.39320758351661</v>
      </c>
    </row>
    <row r="21" spans="1:22" s="265" customFormat="1" ht="57.75" customHeight="1">
      <c r="A21" s="451" t="s">
        <v>532</v>
      </c>
      <c r="B21" s="674" t="s">
        <v>747</v>
      </c>
      <c r="C21" s="480" t="s">
        <v>4</v>
      </c>
      <c r="D21" s="480" t="s">
        <v>605</v>
      </c>
      <c r="E21" s="451" t="s">
        <v>609</v>
      </c>
      <c r="F21" s="451" t="s">
        <v>740</v>
      </c>
      <c r="G21" s="301"/>
      <c r="H21" s="303">
        <v>9647200</v>
      </c>
      <c r="I21" s="518">
        <f>I22</f>
        <v>26</v>
      </c>
      <c r="J21" s="518">
        <f>J22</f>
        <v>26</v>
      </c>
      <c r="K21" s="518">
        <f>K22</f>
        <v>26</v>
      </c>
      <c r="L21" s="513">
        <f>L22</f>
        <v>25.8</v>
      </c>
      <c r="M21" s="303">
        <v>9647200</v>
      </c>
      <c r="N21" s="613">
        <f>'2015 год прил. №1'!E125</f>
        <v>9502559.6</v>
      </c>
      <c r="O21" s="349">
        <f>N21/H21*100</f>
        <v>98.50070072145284</v>
      </c>
      <c r="P21" s="523"/>
      <c r="Q21" s="523"/>
      <c r="R21" s="523"/>
      <c r="S21" s="523"/>
      <c r="T21" s="523"/>
      <c r="U21" s="523"/>
      <c r="V21" s="485">
        <f t="shared" si="6"/>
        <v>98.50070072145284</v>
      </c>
    </row>
    <row r="22" spans="1:22" ht="38.25" customHeight="1">
      <c r="A22" s="451" t="s">
        <v>602</v>
      </c>
      <c r="B22" s="479" t="s">
        <v>748</v>
      </c>
      <c r="C22" s="480" t="s">
        <v>4</v>
      </c>
      <c r="D22" s="480" t="s">
        <v>605</v>
      </c>
      <c r="E22" s="451" t="s">
        <v>609</v>
      </c>
      <c r="F22" s="451" t="s">
        <v>651</v>
      </c>
      <c r="G22" s="301" t="s">
        <v>601</v>
      </c>
      <c r="H22" s="303">
        <v>2590300</v>
      </c>
      <c r="I22" s="519">
        <v>26</v>
      </c>
      <c r="J22" s="519">
        <v>26</v>
      </c>
      <c r="K22" s="519">
        <v>26</v>
      </c>
      <c r="L22" s="520">
        <v>25.8</v>
      </c>
      <c r="M22" s="303">
        <v>2590300</v>
      </c>
      <c r="N22" s="613">
        <f>'2015 год прил. №1'!E128+'2015 год прил. №1'!E134</f>
        <v>2574680.7199999997</v>
      </c>
      <c r="O22" s="349">
        <f>N22/H22*100</f>
        <v>99.39700884067481</v>
      </c>
      <c r="P22" s="523"/>
      <c r="Q22" s="523"/>
      <c r="R22" s="523"/>
      <c r="S22" s="523"/>
      <c r="T22" s="523"/>
      <c r="U22" s="523"/>
      <c r="V22" s="485">
        <f t="shared" si="6"/>
        <v>99.39700884067481</v>
      </c>
    </row>
    <row r="23" spans="1:22" ht="20.25" customHeight="1">
      <c r="A23" s="451" t="s">
        <v>603</v>
      </c>
      <c r="B23" s="675" t="s">
        <v>749</v>
      </c>
      <c r="C23" s="480" t="s">
        <v>4</v>
      </c>
      <c r="D23" s="480" t="s">
        <v>605</v>
      </c>
      <c r="E23" s="451" t="s">
        <v>609</v>
      </c>
      <c r="F23" s="451" t="s">
        <v>613</v>
      </c>
      <c r="G23" s="307"/>
      <c r="H23" s="303">
        <v>58100</v>
      </c>
      <c r="I23" s="521" t="e">
        <f>#REF!</f>
        <v>#REF!</v>
      </c>
      <c r="J23" s="521" t="e">
        <f>#REF!</f>
        <v>#REF!</v>
      </c>
      <c r="K23" s="521" t="e">
        <f>#REF!</f>
        <v>#REF!</v>
      </c>
      <c r="L23" s="522" t="e">
        <f>#REF!</f>
        <v>#REF!</v>
      </c>
      <c r="M23" s="303">
        <v>58100</v>
      </c>
      <c r="N23" s="613">
        <f>'2015 год прил. №1'!E141</f>
        <v>58000.02</v>
      </c>
      <c r="O23" s="349">
        <f>N23/H23*100</f>
        <v>99.827917383821</v>
      </c>
      <c r="P23" s="523"/>
      <c r="Q23" s="523"/>
      <c r="R23" s="523"/>
      <c r="S23" s="523"/>
      <c r="T23" s="523"/>
      <c r="U23" s="523"/>
      <c r="V23" s="485">
        <f t="shared" si="6"/>
        <v>99.827917383821</v>
      </c>
    </row>
    <row r="24" spans="1:22" ht="20.25" customHeight="1">
      <c r="A24" s="451" t="s">
        <v>604</v>
      </c>
      <c r="B24" s="413" t="s">
        <v>743</v>
      </c>
      <c r="C24" s="480" t="s">
        <v>4</v>
      </c>
      <c r="D24" s="451" t="s">
        <v>605</v>
      </c>
      <c r="E24" s="451" t="s">
        <v>609</v>
      </c>
      <c r="F24" s="451" t="s">
        <v>741</v>
      </c>
      <c r="G24" s="301"/>
      <c r="H24" s="303">
        <v>163000</v>
      </c>
      <c r="I24" s="518"/>
      <c r="J24" s="518"/>
      <c r="K24" s="518"/>
      <c r="L24" s="513"/>
      <c r="M24" s="303">
        <v>163000</v>
      </c>
      <c r="N24" s="613">
        <f>'2015 год прил. №1'!E143+'2015 год прил. №1'!E145+'2015 год прил. №1'!E147</f>
        <v>123175.82</v>
      </c>
      <c r="O24" s="349">
        <f>N24/H24*100</f>
        <v>75.56798773006136</v>
      </c>
      <c r="P24" s="523"/>
      <c r="Q24" s="523"/>
      <c r="R24" s="523"/>
      <c r="S24" s="523"/>
      <c r="T24" s="523"/>
      <c r="U24" s="523"/>
      <c r="V24" s="485">
        <f t="shared" si="6"/>
        <v>75.56798773006136</v>
      </c>
    </row>
    <row r="25" spans="1:22" s="318" customFormat="1" ht="38.25" customHeight="1">
      <c r="A25" s="449" t="s">
        <v>742</v>
      </c>
      <c r="B25" s="552" t="s">
        <v>750</v>
      </c>
      <c r="C25" s="524" t="s">
        <v>4</v>
      </c>
      <c r="D25" s="524" t="s">
        <v>605</v>
      </c>
      <c r="E25" s="524" t="s">
        <v>751</v>
      </c>
      <c r="F25" s="524"/>
      <c r="G25" s="319"/>
      <c r="H25" s="334">
        <f>H26</f>
        <v>5600</v>
      </c>
      <c r="I25" s="526">
        <f aca="true" t="shared" si="7" ref="I25:U25">I26</f>
        <v>10831</v>
      </c>
      <c r="J25" s="526">
        <f t="shared" si="7"/>
        <v>11620</v>
      </c>
      <c r="K25" s="526">
        <f t="shared" si="7"/>
        <v>12517.8</v>
      </c>
      <c r="L25" s="526">
        <f t="shared" si="7"/>
        <v>13912.500000000002</v>
      </c>
      <c r="M25" s="334">
        <f t="shared" si="7"/>
        <v>5600</v>
      </c>
      <c r="N25" s="334">
        <f t="shared" si="7"/>
        <v>5600</v>
      </c>
      <c r="O25" s="334">
        <f t="shared" si="7"/>
        <v>100</v>
      </c>
      <c r="P25" s="526">
        <f t="shared" si="7"/>
        <v>0</v>
      </c>
      <c r="Q25" s="526">
        <f t="shared" si="7"/>
        <v>0</v>
      </c>
      <c r="R25" s="526">
        <f t="shared" si="7"/>
        <v>0</v>
      </c>
      <c r="S25" s="526">
        <f t="shared" si="7"/>
        <v>0</v>
      </c>
      <c r="T25" s="526">
        <f t="shared" si="7"/>
        <v>0</v>
      </c>
      <c r="U25" s="526">
        <f t="shared" si="7"/>
        <v>0</v>
      </c>
      <c r="V25" s="473">
        <f t="shared" si="6"/>
        <v>100</v>
      </c>
    </row>
    <row r="26" spans="1:22" s="525" customFormat="1" ht="41.25" customHeight="1">
      <c r="A26" s="451" t="s">
        <v>752</v>
      </c>
      <c r="B26" s="479" t="s">
        <v>748</v>
      </c>
      <c r="C26" s="480" t="s">
        <v>4</v>
      </c>
      <c r="D26" s="480" t="s">
        <v>605</v>
      </c>
      <c r="E26" s="480" t="s">
        <v>751</v>
      </c>
      <c r="F26" s="480" t="s">
        <v>651</v>
      </c>
      <c r="G26" s="301"/>
      <c r="H26" s="303">
        <v>5600</v>
      </c>
      <c r="I26" s="517">
        <f>I27+I29+I58</f>
        <v>10831</v>
      </c>
      <c r="J26" s="517">
        <f>J27+J29+J58</f>
        <v>11620</v>
      </c>
      <c r="K26" s="517">
        <f>K27+K29+K58</f>
        <v>12517.8</v>
      </c>
      <c r="L26" s="517">
        <f>L27+L29+L58</f>
        <v>13912.500000000002</v>
      </c>
      <c r="M26" s="303">
        <v>5600</v>
      </c>
      <c r="N26" s="303">
        <v>5600</v>
      </c>
      <c r="O26" s="349">
        <f t="shared" si="1"/>
        <v>100</v>
      </c>
      <c r="P26" s="477"/>
      <c r="Q26" s="477"/>
      <c r="R26" s="477"/>
      <c r="S26" s="477"/>
      <c r="T26" s="477"/>
      <c r="U26" s="477"/>
      <c r="V26" s="485">
        <f t="shared" si="6"/>
        <v>100</v>
      </c>
    </row>
    <row r="27" spans="1:22" s="516" customFormat="1" ht="20.25" customHeight="1">
      <c r="A27" s="366" t="s">
        <v>531</v>
      </c>
      <c r="B27" s="359" t="s">
        <v>753</v>
      </c>
      <c r="C27" s="346" t="s">
        <v>4</v>
      </c>
      <c r="D27" s="346" t="s">
        <v>616</v>
      </c>
      <c r="E27" s="346"/>
      <c r="F27" s="346"/>
      <c r="G27" s="309"/>
      <c r="H27" s="310">
        <f>H28</f>
        <v>60000</v>
      </c>
      <c r="I27" s="538"/>
      <c r="J27" s="538"/>
      <c r="K27" s="538"/>
      <c r="L27" s="539"/>
      <c r="M27" s="540">
        <f>M28</f>
        <v>60000</v>
      </c>
      <c r="N27" s="541"/>
      <c r="O27" s="285"/>
      <c r="P27" s="515"/>
      <c r="Q27" s="515"/>
      <c r="R27" s="515"/>
      <c r="S27" s="515"/>
      <c r="T27" s="515"/>
      <c r="U27" s="515"/>
      <c r="V27" s="286"/>
    </row>
    <row r="28" spans="1:22" s="534" customFormat="1" ht="21" customHeight="1">
      <c r="A28" s="449" t="s">
        <v>532</v>
      </c>
      <c r="B28" s="676" t="s">
        <v>615</v>
      </c>
      <c r="C28" s="553" t="s">
        <v>4</v>
      </c>
      <c r="D28" s="524" t="s">
        <v>616</v>
      </c>
      <c r="E28" s="524" t="s">
        <v>617</v>
      </c>
      <c r="F28" s="524"/>
      <c r="G28" s="531"/>
      <c r="H28" s="334">
        <f>H29</f>
        <v>60000</v>
      </c>
      <c r="I28" s="532">
        <f>I29</f>
        <v>10831</v>
      </c>
      <c r="J28" s="532">
        <f>J29</f>
        <v>11620</v>
      </c>
      <c r="K28" s="532">
        <f>K29</f>
        <v>12517.8</v>
      </c>
      <c r="L28" s="532">
        <f>L29</f>
        <v>13912.500000000002</v>
      </c>
      <c r="M28" s="334">
        <f>M29</f>
        <v>60000</v>
      </c>
      <c r="N28" s="334"/>
      <c r="O28" s="472"/>
      <c r="P28" s="533"/>
      <c r="Q28" s="533"/>
      <c r="R28" s="533"/>
      <c r="S28" s="533"/>
      <c r="T28" s="533"/>
      <c r="U28" s="533"/>
      <c r="V28" s="473"/>
    </row>
    <row r="29" spans="1:22" s="537" customFormat="1" ht="21" customHeight="1">
      <c r="A29" s="451" t="s">
        <v>598</v>
      </c>
      <c r="B29" s="483" t="s">
        <v>743</v>
      </c>
      <c r="C29" s="482" t="s">
        <v>4</v>
      </c>
      <c r="D29" s="480" t="s">
        <v>616</v>
      </c>
      <c r="E29" s="480" t="s">
        <v>617</v>
      </c>
      <c r="F29" s="480" t="s">
        <v>741</v>
      </c>
      <c r="G29" s="535"/>
      <c r="H29" s="326">
        <v>60000</v>
      </c>
      <c r="I29" s="536">
        <f>SUM(I33:I57)</f>
        <v>10831</v>
      </c>
      <c r="J29" s="536">
        <f>SUM(J33:J57)</f>
        <v>11620</v>
      </c>
      <c r="K29" s="536">
        <f>SUM(K33:K57)</f>
        <v>12517.8</v>
      </c>
      <c r="L29" s="536">
        <f>SUM(L33:L57)</f>
        <v>13912.500000000002</v>
      </c>
      <c r="M29" s="326">
        <v>60000</v>
      </c>
      <c r="N29" s="326"/>
      <c r="O29" s="349"/>
      <c r="P29" s="523"/>
      <c r="Q29" s="523"/>
      <c r="R29" s="523"/>
      <c r="S29" s="523"/>
      <c r="T29" s="523"/>
      <c r="U29" s="523"/>
      <c r="V29" s="485"/>
    </row>
    <row r="30" spans="1:22" s="547" customFormat="1" ht="39" customHeight="1">
      <c r="A30" s="496" t="s">
        <v>534</v>
      </c>
      <c r="B30" s="542" t="s">
        <v>754</v>
      </c>
      <c r="C30" s="543" t="s">
        <v>4</v>
      </c>
      <c r="D30" s="496" t="s">
        <v>619</v>
      </c>
      <c r="E30" s="496"/>
      <c r="F30" s="496"/>
      <c r="G30" s="331" t="s">
        <v>592</v>
      </c>
      <c r="H30" s="544">
        <f>H31+H33+H37+H39+H41+H43</f>
        <v>8322900</v>
      </c>
      <c r="I30" s="544">
        <f aca="true" t="shared" si="8" ref="I30:N30">I31+I33+I37+I39+I41+I43</f>
        <v>5316</v>
      </c>
      <c r="J30" s="544">
        <f t="shared" si="8"/>
        <v>5270</v>
      </c>
      <c r="K30" s="544">
        <f t="shared" si="8"/>
        <v>5317.4</v>
      </c>
      <c r="L30" s="544">
        <f t="shared" si="8"/>
        <v>5407.900000000001</v>
      </c>
      <c r="M30" s="544">
        <f t="shared" si="8"/>
        <v>8322900</v>
      </c>
      <c r="N30" s="544">
        <f t="shared" si="8"/>
        <v>8250424.1</v>
      </c>
      <c r="O30" s="285">
        <f t="shared" si="1"/>
        <v>99.12919895709427</v>
      </c>
      <c r="P30" s="546"/>
      <c r="Q30" s="546"/>
      <c r="R30" s="546"/>
      <c r="S30" s="546"/>
      <c r="T30" s="546"/>
      <c r="U30" s="546"/>
      <c r="V30" s="286">
        <f t="shared" si="6"/>
        <v>99.12919895709427</v>
      </c>
    </row>
    <row r="31" spans="1:22" s="551" customFormat="1" ht="19.5">
      <c r="A31" s="147" t="s">
        <v>535</v>
      </c>
      <c r="B31" s="548" t="s">
        <v>509</v>
      </c>
      <c r="C31" s="549" t="s">
        <v>4</v>
      </c>
      <c r="D31" s="147" t="s">
        <v>619</v>
      </c>
      <c r="E31" s="147" t="s">
        <v>622</v>
      </c>
      <c r="F31" s="147"/>
      <c r="G31" s="313" t="s">
        <v>593</v>
      </c>
      <c r="H31" s="315">
        <f>H32</f>
        <v>180000</v>
      </c>
      <c r="I31" s="315">
        <f>I32</f>
        <v>41</v>
      </c>
      <c r="J31" s="315">
        <f>J32</f>
        <v>41</v>
      </c>
      <c r="K31" s="315">
        <f>K32</f>
        <v>41</v>
      </c>
      <c r="L31" s="315">
        <f>L32</f>
        <v>41</v>
      </c>
      <c r="M31" s="315">
        <v>180000</v>
      </c>
      <c r="N31" s="320">
        <v>180000</v>
      </c>
      <c r="O31" s="316">
        <f t="shared" si="1"/>
        <v>100</v>
      </c>
      <c r="P31" s="550"/>
      <c r="Q31" s="550"/>
      <c r="R31" s="550"/>
      <c r="S31" s="550"/>
      <c r="T31" s="550"/>
      <c r="U31" s="550"/>
      <c r="V31" s="300">
        <f t="shared" si="6"/>
        <v>100</v>
      </c>
    </row>
    <row r="32" spans="1:22" s="265" customFormat="1" ht="37.5" customHeight="1">
      <c r="A32" s="480" t="s">
        <v>610</v>
      </c>
      <c r="B32" s="481" t="s">
        <v>748</v>
      </c>
      <c r="C32" s="482" t="s">
        <v>4</v>
      </c>
      <c r="D32" s="480" t="s">
        <v>619</v>
      </c>
      <c r="E32" s="480" t="s">
        <v>622</v>
      </c>
      <c r="F32" s="480" t="s">
        <v>651</v>
      </c>
      <c r="G32" s="302" t="s">
        <v>595</v>
      </c>
      <c r="H32" s="326">
        <v>180000</v>
      </c>
      <c r="I32" s="559">
        <v>41</v>
      </c>
      <c r="J32" s="559">
        <v>41</v>
      </c>
      <c r="K32" s="559">
        <v>41</v>
      </c>
      <c r="L32" s="560">
        <v>41</v>
      </c>
      <c r="M32" s="321">
        <v>180000</v>
      </c>
      <c r="N32" s="677">
        <v>180000</v>
      </c>
      <c r="O32" s="349">
        <f t="shared" si="1"/>
        <v>100</v>
      </c>
      <c r="P32" s="523"/>
      <c r="Q32" s="523"/>
      <c r="R32" s="523"/>
      <c r="S32" s="523"/>
      <c r="T32" s="523"/>
      <c r="U32" s="523"/>
      <c r="V32" s="485">
        <f t="shared" si="6"/>
        <v>100</v>
      </c>
    </row>
    <row r="33" spans="1:22" s="318" customFormat="1" ht="77.25" customHeight="1">
      <c r="A33" s="328" t="s">
        <v>755</v>
      </c>
      <c r="B33" s="527" t="s">
        <v>756</v>
      </c>
      <c r="C33" s="362" t="s">
        <v>4</v>
      </c>
      <c r="D33" s="328" t="s">
        <v>619</v>
      </c>
      <c r="E33" s="363" t="s">
        <v>625</v>
      </c>
      <c r="F33" s="328"/>
      <c r="G33" s="147"/>
      <c r="H33" s="528">
        <f>SUM(H34:H36)</f>
        <v>8034900</v>
      </c>
      <c r="I33" s="528">
        <f aca="true" t="shared" si="9" ref="I33:N33">SUM(I34:I36)</f>
        <v>4549</v>
      </c>
      <c r="J33" s="528">
        <f t="shared" si="9"/>
        <v>4540</v>
      </c>
      <c r="K33" s="528">
        <f t="shared" si="9"/>
        <v>4583.4</v>
      </c>
      <c r="L33" s="528">
        <f t="shared" si="9"/>
        <v>4647.6</v>
      </c>
      <c r="M33" s="528">
        <f t="shared" si="9"/>
        <v>8034900</v>
      </c>
      <c r="N33" s="528">
        <f t="shared" si="9"/>
        <v>8021059.1</v>
      </c>
      <c r="O33" s="316">
        <f t="shared" si="1"/>
        <v>99.82774023323252</v>
      </c>
      <c r="P33" s="317"/>
      <c r="Q33" s="317"/>
      <c r="R33" s="317"/>
      <c r="S33" s="317"/>
      <c r="T33" s="317"/>
      <c r="U33" s="317"/>
      <c r="V33" s="300">
        <f t="shared" si="6"/>
        <v>99.82774023323252</v>
      </c>
    </row>
    <row r="34" spans="1:22" s="265" customFormat="1" ht="80.25" customHeight="1">
      <c r="A34" s="480" t="s">
        <v>757</v>
      </c>
      <c r="B34" s="678" t="s">
        <v>747</v>
      </c>
      <c r="C34" s="482" t="s">
        <v>4</v>
      </c>
      <c r="D34" s="480" t="s">
        <v>619</v>
      </c>
      <c r="E34" s="679" t="s">
        <v>625</v>
      </c>
      <c r="F34" s="480" t="s">
        <v>740</v>
      </c>
      <c r="G34" s="301"/>
      <c r="H34" s="323">
        <v>7745200</v>
      </c>
      <c r="I34" s="561">
        <f>I35+I39+I44+I45</f>
        <v>1767</v>
      </c>
      <c r="J34" s="561">
        <f>J35+J39+J44+J45</f>
        <v>1758</v>
      </c>
      <c r="K34" s="561">
        <f>K35+K39+K44+K45</f>
        <v>1776.8</v>
      </c>
      <c r="L34" s="560">
        <f>L35+L39+L44+L45</f>
        <v>1817.3</v>
      </c>
      <c r="M34" s="323">
        <v>7745200</v>
      </c>
      <c r="N34" s="677">
        <f>'2015 год прил. №1'!E174</f>
        <v>7743322.739999999</v>
      </c>
      <c r="O34" s="349">
        <f>N34/H34*100</f>
        <v>99.97576227857252</v>
      </c>
      <c r="P34" s="523"/>
      <c r="Q34" s="523"/>
      <c r="R34" s="523"/>
      <c r="S34" s="523"/>
      <c r="T34" s="523"/>
      <c r="U34" s="523"/>
      <c r="V34" s="485">
        <f t="shared" si="6"/>
        <v>99.97576227857252</v>
      </c>
    </row>
    <row r="35" spans="1:22" s="312" customFormat="1" ht="37.5">
      <c r="A35" s="480" t="s">
        <v>758</v>
      </c>
      <c r="B35" s="481" t="s">
        <v>748</v>
      </c>
      <c r="C35" s="482" t="s">
        <v>4</v>
      </c>
      <c r="D35" s="480" t="s">
        <v>619</v>
      </c>
      <c r="E35" s="679" t="s">
        <v>625</v>
      </c>
      <c r="F35" s="480" t="s">
        <v>651</v>
      </c>
      <c r="G35" s="301"/>
      <c r="H35" s="323">
        <v>283700</v>
      </c>
      <c r="I35" s="561">
        <f>SUM(I36:I37)</f>
        <v>1552</v>
      </c>
      <c r="J35" s="561">
        <f>SUM(J36:J37)</f>
        <v>1552</v>
      </c>
      <c r="K35" s="561">
        <f>SUM(K36:K37)</f>
        <v>1565.8</v>
      </c>
      <c r="L35" s="560">
        <f>SUM(L36:L37)</f>
        <v>1579.3</v>
      </c>
      <c r="M35" s="323">
        <v>283700</v>
      </c>
      <c r="N35" s="677">
        <f>'2015 год прил. №1'!E178+'2015 год прил. №1'!E181</f>
        <v>276976.58</v>
      </c>
      <c r="O35" s="349">
        <f t="shared" si="1"/>
        <v>97.63009517095524</v>
      </c>
      <c r="P35" s="562"/>
      <c r="Q35" s="562"/>
      <c r="R35" s="562"/>
      <c r="S35" s="562"/>
      <c r="T35" s="562"/>
      <c r="U35" s="562"/>
      <c r="V35" s="485">
        <f t="shared" si="6"/>
        <v>97.63009517095524</v>
      </c>
    </row>
    <row r="36" spans="1:22" ht="18.75">
      <c r="A36" s="451" t="s">
        <v>759</v>
      </c>
      <c r="B36" s="413" t="s">
        <v>743</v>
      </c>
      <c r="C36" s="680" t="s">
        <v>4</v>
      </c>
      <c r="D36" s="451" t="s">
        <v>619</v>
      </c>
      <c r="E36" s="681" t="s">
        <v>625</v>
      </c>
      <c r="F36" s="451" t="s">
        <v>741</v>
      </c>
      <c r="G36" s="301"/>
      <c r="H36" s="323">
        <v>6000</v>
      </c>
      <c r="I36" s="561">
        <v>1230</v>
      </c>
      <c r="J36" s="561">
        <v>1230</v>
      </c>
      <c r="K36" s="561">
        <v>1240.8</v>
      </c>
      <c r="L36" s="560">
        <v>1251</v>
      </c>
      <c r="M36" s="323">
        <v>6000</v>
      </c>
      <c r="N36" s="677">
        <f>'2015 год прил. №1'!E189</f>
        <v>759.78</v>
      </c>
      <c r="O36" s="349">
        <f t="shared" si="1"/>
        <v>12.662999999999998</v>
      </c>
      <c r="P36" s="523"/>
      <c r="Q36" s="523"/>
      <c r="R36" s="523"/>
      <c r="S36" s="523"/>
      <c r="T36" s="523"/>
      <c r="U36" s="523"/>
      <c r="V36" s="485">
        <f t="shared" si="6"/>
        <v>12.662999999999998</v>
      </c>
    </row>
    <row r="37" spans="1:22" s="318" customFormat="1" ht="41.25" customHeight="1">
      <c r="A37" s="328" t="s">
        <v>760</v>
      </c>
      <c r="B37" s="554" t="s">
        <v>761</v>
      </c>
      <c r="C37" s="328" t="s">
        <v>4</v>
      </c>
      <c r="D37" s="328" t="s">
        <v>619</v>
      </c>
      <c r="E37" s="363" t="s">
        <v>627</v>
      </c>
      <c r="F37" s="328"/>
      <c r="G37" s="319"/>
      <c r="H37" s="555">
        <f>H38</f>
        <v>20000</v>
      </c>
      <c r="I37" s="556">
        <v>322</v>
      </c>
      <c r="J37" s="556">
        <v>322</v>
      </c>
      <c r="K37" s="556">
        <v>325</v>
      </c>
      <c r="L37" s="557">
        <v>328.3</v>
      </c>
      <c r="M37" s="555">
        <f>M38</f>
        <v>20000</v>
      </c>
      <c r="N37" s="320"/>
      <c r="O37" s="316"/>
      <c r="P37" s="317"/>
      <c r="Q37" s="317"/>
      <c r="R37" s="317"/>
      <c r="S37" s="317"/>
      <c r="T37" s="317"/>
      <c r="U37" s="317"/>
      <c r="V37" s="300"/>
    </row>
    <row r="38" spans="1:22" ht="37.5">
      <c r="A38" s="480" t="s">
        <v>762</v>
      </c>
      <c r="B38" s="682" t="s">
        <v>748</v>
      </c>
      <c r="C38" s="480" t="s">
        <v>4</v>
      </c>
      <c r="D38" s="480" t="s">
        <v>619</v>
      </c>
      <c r="E38" s="679" t="s">
        <v>627</v>
      </c>
      <c r="F38" s="480" t="s">
        <v>651</v>
      </c>
      <c r="G38" s="301"/>
      <c r="H38" s="323">
        <v>20000</v>
      </c>
      <c r="I38" s="563"/>
      <c r="J38" s="563"/>
      <c r="K38" s="563"/>
      <c r="L38" s="564"/>
      <c r="M38" s="323">
        <v>20000</v>
      </c>
      <c r="N38" s="677"/>
      <c r="O38" s="349"/>
      <c r="P38" s="523"/>
      <c r="Q38" s="523"/>
      <c r="R38" s="523"/>
      <c r="S38" s="523"/>
      <c r="T38" s="523"/>
      <c r="U38" s="523"/>
      <c r="V38" s="485"/>
    </row>
    <row r="39" spans="1:22" s="324" customFormat="1" ht="114" customHeight="1">
      <c r="A39" s="328" t="s">
        <v>763</v>
      </c>
      <c r="B39" s="145" t="s">
        <v>764</v>
      </c>
      <c r="C39" s="362" t="s">
        <v>4</v>
      </c>
      <c r="D39" s="328" t="s">
        <v>619</v>
      </c>
      <c r="E39" s="328" t="s">
        <v>668</v>
      </c>
      <c r="F39" s="328"/>
      <c r="G39" s="319"/>
      <c r="H39" s="555">
        <f>H40</f>
        <v>50000</v>
      </c>
      <c r="I39" s="529">
        <f>SUM(I40:I43)</f>
        <v>203</v>
      </c>
      <c r="J39" s="529">
        <f>SUM(J40:J43)</f>
        <v>186</v>
      </c>
      <c r="K39" s="529">
        <f>SUM(K40:K43)</f>
        <v>187</v>
      </c>
      <c r="L39" s="530">
        <f>SUM(L40:L43)</f>
        <v>199</v>
      </c>
      <c r="M39" s="555">
        <f>M40</f>
        <v>50000</v>
      </c>
      <c r="N39" s="320">
        <f>N40</f>
        <v>31365</v>
      </c>
      <c r="O39" s="316">
        <f t="shared" si="1"/>
        <v>62.73</v>
      </c>
      <c r="P39" s="374"/>
      <c r="Q39" s="374"/>
      <c r="R39" s="374"/>
      <c r="S39" s="374"/>
      <c r="T39" s="374"/>
      <c r="U39" s="374"/>
      <c r="V39" s="300">
        <f t="shared" si="6"/>
        <v>62.73</v>
      </c>
    </row>
    <row r="40" spans="1:22" s="265" customFormat="1" ht="37.5">
      <c r="A40" s="480" t="s">
        <v>765</v>
      </c>
      <c r="B40" s="481" t="s">
        <v>748</v>
      </c>
      <c r="C40" s="482" t="s">
        <v>4</v>
      </c>
      <c r="D40" s="480" t="s">
        <v>619</v>
      </c>
      <c r="E40" s="480" t="s">
        <v>668</v>
      </c>
      <c r="F40" s="480" t="s">
        <v>651</v>
      </c>
      <c r="G40" s="301"/>
      <c r="H40" s="323">
        <v>50000</v>
      </c>
      <c r="I40" s="563">
        <v>2</v>
      </c>
      <c r="J40" s="563">
        <v>2</v>
      </c>
      <c r="K40" s="563">
        <v>3</v>
      </c>
      <c r="L40" s="564">
        <v>3</v>
      </c>
      <c r="M40" s="323">
        <v>50000</v>
      </c>
      <c r="N40" s="677">
        <f>'2015 год прил. №1'!E195</f>
        <v>31365</v>
      </c>
      <c r="O40" s="349">
        <f t="shared" si="1"/>
        <v>62.73</v>
      </c>
      <c r="P40" s="523"/>
      <c r="Q40" s="523"/>
      <c r="R40" s="523"/>
      <c r="S40" s="523"/>
      <c r="T40" s="523"/>
      <c r="U40" s="523"/>
      <c r="V40" s="485">
        <f t="shared" si="6"/>
        <v>62.73</v>
      </c>
    </row>
    <row r="41" spans="1:22" s="318" customFormat="1" ht="100.5" customHeight="1">
      <c r="A41" s="328" t="s">
        <v>766</v>
      </c>
      <c r="B41" s="558" t="s">
        <v>767</v>
      </c>
      <c r="C41" s="362" t="s">
        <v>4</v>
      </c>
      <c r="D41" s="328" t="s">
        <v>619</v>
      </c>
      <c r="E41" s="328" t="s">
        <v>768</v>
      </c>
      <c r="F41" s="328"/>
      <c r="G41" s="319"/>
      <c r="H41" s="555">
        <f>H42</f>
        <v>20000</v>
      </c>
      <c r="I41" s="556">
        <v>1</v>
      </c>
      <c r="J41" s="556">
        <v>1</v>
      </c>
      <c r="K41" s="556">
        <v>1</v>
      </c>
      <c r="L41" s="557">
        <v>2</v>
      </c>
      <c r="M41" s="555">
        <f>M42</f>
        <v>20000</v>
      </c>
      <c r="N41" s="320"/>
      <c r="O41" s="316"/>
      <c r="P41" s="317"/>
      <c r="Q41" s="317"/>
      <c r="R41" s="317"/>
      <c r="S41" s="317"/>
      <c r="T41" s="317"/>
      <c r="U41" s="317"/>
      <c r="V41" s="300"/>
    </row>
    <row r="42" spans="1:22" ht="37.5">
      <c r="A42" s="480" t="s">
        <v>769</v>
      </c>
      <c r="B42" s="682" t="s">
        <v>748</v>
      </c>
      <c r="C42" s="482" t="s">
        <v>4</v>
      </c>
      <c r="D42" s="480" t="s">
        <v>619</v>
      </c>
      <c r="E42" s="480" t="s">
        <v>768</v>
      </c>
      <c r="F42" s="480" t="s">
        <v>651</v>
      </c>
      <c r="G42" s="301"/>
      <c r="H42" s="323">
        <v>20000</v>
      </c>
      <c r="I42" s="563">
        <f>10-10</f>
        <v>0</v>
      </c>
      <c r="J42" s="563">
        <v>3</v>
      </c>
      <c r="K42" s="563">
        <v>3</v>
      </c>
      <c r="L42" s="564">
        <v>4</v>
      </c>
      <c r="M42" s="323">
        <v>20000</v>
      </c>
      <c r="N42" s="677"/>
      <c r="O42" s="349"/>
      <c r="P42" s="523"/>
      <c r="Q42" s="523"/>
      <c r="R42" s="523"/>
      <c r="S42" s="523"/>
      <c r="T42" s="523"/>
      <c r="U42" s="523"/>
      <c r="V42" s="485"/>
    </row>
    <row r="43" spans="1:22" s="318" customFormat="1" ht="56.25">
      <c r="A43" s="328" t="s">
        <v>770</v>
      </c>
      <c r="B43" s="565" t="s">
        <v>623</v>
      </c>
      <c r="C43" s="362" t="s">
        <v>4</v>
      </c>
      <c r="D43" s="147" t="s">
        <v>619</v>
      </c>
      <c r="E43" s="147" t="s">
        <v>624</v>
      </c>
      <c r="F43" s="147"/>
      <c r="G43" s="319"/>
      <c r="H43" s="555">
        <f>H44</f>
        <v>18000</v>
      </c>
      <c r="I43" s="556">
        <v>200</v>
      </c>
      <c r="J43" s="556">
        <v>180</v>
      </c>
      <c r="K43" s="556">
        <v>180</v>
      </c>
      <c r="L43" s="557">
        <v>190</v>
      </c>
      <c r="M43" s="329">
        <v>18000</v>
      </c>
      <c r="N43" s="320">
        <v>18000</v>
      </c>
      <c r="O43" s="316">
        <f t="shared" si="1"/>
        <v>100</v>
      </c>
      <c r="P43" s="317"/>
      <c r="Q43" s="317"/>
      <c r="R43" s="317"/>
      <c r="S43" s="317"/>
      <c r="T43" s="317"/>
      <c r="U43" s="317"/>
      <c r="V43" s="300">
        <f t="shared" si="6"/>
        <v>100</v>
      </c>
    </row>
    <row r="44" spans="1:22" s="324" customFormat="1" ht="18.75">
      <c r="A44" s="480" t="s">
        <v>771</v>
      </c>
      <c r="B44" s="479" t="s">
        <v>743</v>
      </c>
      <c r="C44" s="482" t="s">
        <v>4</v>
      </c>
      <c r="D44" s="451" t="s">
        <v>619</v>
      </c>
      <c r="E44" s="451" t="s">
        <v>624</v>
      </c>
      <c r="F44" s="451" t="s">
        <v>741</v>
      </c>
      <c r="G44" s="301"/>
      <c r="H44" s="323">
        <v>18000</v>
      </c>
      <c r="I44" s="563">
        <v>2</v>
      </c>
      <c r="J44" s="566">
        <v>5</v>
      </c>
      <c r="K44" s="563">
        <v>4</v>
      </c>
      <c r="L44" s="567">
        <v>14</v>
      </c>
      <c r="M44" s="683">
        <v>18000</v>
      </c>
      <c r="N44" s="677">
        <v>18000</v>
      </c>
      <c r="O44" s="349">
        <f t="shared" si="1"/>
        <v>100</v>
      </c>
      <c r="P44" s="562"/>
      <c r="Q44" s="562"/>
      <c r="R44" s="562"/>
      <c r="S44" s="562"/>
      <c r="T44" s="562"/>
      <c r="U44" s="562"/>
      <c r="V44" s="485">
        <f t="shared" si="6"/>
        <v>100</v>
      </c>
    </row>
    <row r="45" spans="1:22" s="572" customFormat="1" ht="18.75" customHeight="1">
      <c r="A45" s="497" t="s">
        <v>537</v>
      </c>
      <c r="B45" s="568" t="s">
        <v>690</v>
      </c>
      <c r="C45" s="569" t="s">
        <v>4</v>
      </c>
      <c r="D45" s="497" t="s">
        <v>691</v>
      </c>
      <c r="E45" s="497"/>
      <c r="F45" s="497"/>
      <c r="G45" s="577"/>
      <c r="H45" s="578">
        <f>H46</f>
        <v>20000</v>
      </c>
      <c r="I45" s="578">
        <f aca="true" t="shared" si="10" ref="I45:M46">I46</f>
        <v>10</v>
      </c>
      <c r="J45" s="578">
        <f t="shared" si="10"/>
        <v>15</v>
      </c>
      <c r="K45" s="578">
        <f t="shared" si="10"/>
        <v>20</v>
      </c>
      <c r="L45" s="578">
        <f t="shared" si="10"/>
        <v>25</v>
      </c>
      <c r="M45" s="578">
        <f t="shared" si="10"/>
        <v>20000</v>
      </c>
      <c r="N45" s="579"/>
      <c r="O45" s="501"/>
      <c r="P45" s="580"/>
      <c r="Q45" s="580"/>
      <c r="R45" s="580"/>
      <c r="S45" s="580"/>
      <c r="T45" s="580"/>
      <c r="U45" s="580"/>
      <c r="V45" s="503"/>
    </row>
    <row r="46" spans="1:22" s="574" customFormat="1" ht="39" customHeight="1">
      <c r="A46" s="346" t="s">
        <v>538</v>
      </c>
      <c r="B46" s="514" t="s">
        <v>772</v>
      </c>
      <c r="C46" s="345" t="s">
        <v>4</v>
      </c>
      <c r="D46" s="346" t="s">
        <v>630</v>
      </c>
      <c r="E46" s="346"/>
      <c r="F46" s="346"/>
      <c r="G46" s="371"/>
      <c r="H46" s="573">
        <f>H47</f>
        <v>20000</v>
      </c>
      <c r="I46" s="573">
        <f t="shared" si="10"/>
        <v>10</v>
      </c>
      <c r="J46" s="573">
        <f t="shared" si="10"/>
        <v>15</v>
      </c>
      <c r="K46" s="573">
        <f t="shared" si="10"/>
        <v>20</v>
      </c>
      <c r="L46" s="573">
        <f t="shared" si="10"/>
        <v>25</v>
      </c>
      <c r="M46" s="573">
        <f t="shared" si="10"/>
        <v>20000</v>
      </c>
      <c r="N46" s="545"/>
      <c r="O46" s="285"/>
      <c r="P46" s="338"/>
      <c r="Q46" s="338"/>
      <c r="R46" s="338"/>
      <c r="S46" s="338"/>
      <c r="T46" s="338"/>
      <c r="U46" s="338"/>
      <c r="V46" s="286"/>
    </row>
    <row r="47" spans="1:22" s="318" customFormat="1" ht="139.5" customHeight="1">
      <c r="A47" s="328" t="s">
        <v>773</v>
      </c>
      <c r="B47" s="575" t="s">
        <v>774</v>
      </c>
      <c r="C47" s="362" t="s">
        <v>4</v>
      </c>
      <c r="D47" s="328" t="s">
        <v>630</v>
      </c>
      <c r="E47" s="328" t="s">
        <v>631</v>
      </c>
      <c r="F47" s="328"/>
      <c r="G47" s="319"/>
      <c r="H47" s="555">
        <f>H48</f>
        <v>20000</v>
      </c>
      <c r="I47" s="556">
        <v>10</v>
      </c>
      <c r="J47" s="556">
        <v>15</v>
      </c>
      <c r="K47" s="556">
        <v>20</v>
      </c>
      <c r="L47" s="557">
        <v>25</v>
      </c>
      <c r="M47" s="329">
        <f>M48</f>
        <v>20000</v>
      </c>
      <c r="N47" s="320"/>
      <c r="O47" s="316"/>
      <c r="P47" s="317"/>
      <c r="Q47" s="317"/>
      <c r="R47" s="317"/>
      <c r="S47" s="317"/>
      <c r="T47" s="317"/>
      <c r="U47" s="317"/>
      <c r="V47" s="300"/>
    </row>
    <row r="48" spans="1:22" s="265" customFormat="1" ht="37.5">
      <c r="A48" s="480" t="s">
        <v>775</v>
      </c>
      <c r="B48" s="481" t="s">
        <v>748</v>
      </c>
      <c r="C48" s="482" t="s">
        <v>4</v>
      </c>
      <c r="D48" s="480" t="s">
        <v>630</v>
      </c>
      <c r="E48" s="480" t="s">
        <v>631</v>
      </c>
      <c r="F48" s="480" t="s">
        <v>651</v>
      </c>
      <c r="G48" s="301"/>
      <c r="H48" s="326">
        <v>20000</v>
      </c>
      <c r="I48" s="559">
        <f>I49+I51</f>
        <v>146</v>
      </c>
      <c r="J48" s="559">
        <f>J49+J51</f>
        <v>152</v>
      </c>
      <c r="K48" s="559">
        <f>K49+K51</f>
        <v>152</v>
      </c>
      <c r="L48" s="576">
        <f>L49+L51</f>
        <v>154.4</v>
      </c>
      <c r="M48" s="326">
        <v>20000</v>
      </c>
      <c r="N48" s="677"/>
      <c r="O48" s="349"/>
      <c r="P48" s="523"/>
      <c r="Q48" s="523"/>
      <c r="R48" s="523"/>
      <c r="S48" s="523"/>
      <c r="T48" s="523"/>
      <c r="U48" s="523"/>
      <c r="V48" s="485"/>
    </row>
    <row r="49" spans="1:22" s="592" customFormat="1" ht="20.25">
      <c r="A49" s="497" t="s">
        <v>542</v>
      </c>
      <c r="B49" s="568" t="s">
        <v>12</v>
      </c>
      <c r="C49" s="569" t="s">
        <v>4</v>
      </c>
      <c r="D49" s="497" t="s">
        <v>634</v>
      </c>
      <c r="E49" s="497"/>
      <c r="F49" s="497"/>
      <c r="G49" s="577"/>
      <c r="H49" s="590">
        <f>H50</f>
        <v>60000</v>
      </c>
      <c r="I49" s="590">
        <f aca="true" t="shared" si="11" ref="I49:N49">I50</f>
        <v>73</v>
      </c>
      <c r="J49" s="590">
        <f t="shared" si="11"/>
        <v>76</v>
      </c>
      <c r="K49" s="590">
        <f t="shared" si="11"/>
        <v>76</v>
      </c>
      <c r="L49" s="590">
        <f t="shared" si="11"/>
        <v>77.2</v>
      </c>
      <c r="M49" s="590">
        <f t="shared" si="11"/>
        <v>60000</v>
      </c>
      <c r="N49" s="590">
        <f t="shared" si="11"/>
        <v>38250</v>
      </c>
      <c r="O49" s="501">
        <f t="shared" si="1"/>
        <v>63.74999999999999</v>
      </c>
      <c r="P49" s="591"/>
      <c r="Q49" s="591"/>
      <c r="R49" s="591"/>
      <c r="S49" s="591"/>
      <c r="T49" s="591"/>
      <c r="U49" s="591"/>
      <c r="V49" s="503">
        <f t="shared" si="6"/>
        <v>63.74999999999999</v>
      </c>
    </row>
    <row r="50" spans="1:22" s="574" customFormat="1" ht="18.75">
      <c r="A50" s="346" t="s">
        <v>543</v>
      </c>
      <c r="B50" s="585" t="s">
        <v>11</v>
      </c>
      <c r="C50" s="345" t="s">
        <v>4</v>
      </c>
      <c r="D50" s="346" t="s">
        <v>776</v>
      </c>
      <c r="E50" s="586"/>
      <c r="F50" s="346"/>
      <c r="G50" s="371"/>
      <c r="H50" s="544">
        <f>H51</f>
        <v>60000</v>
      </c>
      <c r="I50" s="544">
        <f aca="true" t="shared" si="12" ref="I50:N50">I51</f>
        <v>73</v>
      </c>
      <c r="J50" s="544">
        <f t="shared" si="12"/>
        <v>76</v>
      </c>
      <c r="K50" s="544">
        <f t="shared" si="12"/>
        <v>76</v>
      </c>
      <c r="L50" s="544">
        <f t="shared" si="12"/>
        <v>77.2</v>
      </c>
      <c r="M50" s="544">
        <f t="shared" si="12"/>
        <v>60000</v>
      </c>
      <c r="N50" s="544">
        <f t="shared" si="12"/>
        <v>38250</v>
      </c>
      <c r="O50" s="285">
        <f t="shared" si="1"/>
        <v>63.74999999999999</v>
      </c>
      <c r="P50" s="338"/>
      <c r="Q50" s="338"/>
      <c r="R50" s="338"/>
      <c r="S50" s="338"/>
      <c r="T50" s="338"/>
      <c r="U50" s="338"/>
      <c r="V50" s="286">
        <f t="shared" si="6"/>
        <v>63.74999999999999</v>
      </c>
    </row>
    <row r="51" spans="1:22" s="318" customFormat="1" ht="75">
      <c r="A51" s="328" t="s">
        <v>777</v>
      </c>
      <c r="B51" s="587" t="s">
        <v>405</v>
      </c>
      <c r="C51" s="362" t="s">
        <v>4</v>
      </c>
      <c r="D51" s="328" t="s">
        <v>776</v>
      </c>
      <c r="E51" s="363" t="s">
        <v>778</v>
      </c>
      <c r="F51" s="328"/>
      <c r="G51" s="319"/>
      <c r="H51" s="315">
        <f>H52</f>
        <v>60000</v>
      </c>
      <c r="I51" s="588">
        <v>73</v>
      </c>
      <c r="J51" s="588">
        <v>76</v>
      </c>
      <c r="K51" s="588">
        <v>76</v>
      </c>
      <c r="L51" s="589">
        <v>77.2</v>
      </c>
      <c r="M51" s="315">
        <f>M52</f>
        <v>60000</v>
      </c>
      <c r="N51" s="320">
        <f>N52</f>
        <v>38250</v>
      </c>
      <c r="O51" s="316">
        <f t="shared" si="1"/>
        <v>63.74999999999999</v>
      </c>
      <c r="P51" s="317"/>
      <c r="Q51" s="317"/>
      <c r="R51" s="317"/>
      <c r="S51" s="317"/>
      <c r="T51" s="317"/>
      <c r="U51" s="317"/>
      <c r="V51" s="300">
        <f t="shared" si="6"/>
        <v>63.74999999999999</v>
      </c>
    </row>
    <row r="52" spans="1:22" s="265" customFormat="1" ht="37.5">
      <c r="A52" s="480" t="s">
        <v>779</v>
      </c>
      <c r="B52" s="481" t="s">
        <v>748</v>
      </c>
      <c r="C52" s="482" t="s">
        <v>4</v>
      </c>
      <c r="D52" s="480" t="s">
        <v>776</v>
      </c>
      <c r="E52" s="679" t="s">
        <v>778</v>
      </c>
      <c r="F52" s="480" t="s">
        <v>651</v>
      </c>
      <c r="G52" s="302"/>
      <c r="H52" s="326">
        <v>60000</v>
      </c>
      <c r="I52" s="559">
        <f>I53</f>
        <v>152</v>
      </c>
      <c r="J52" s="559">
        <f>J53</f>
        <v>354</v>
      </c>
      <c r="K52" s="559">
        <f>K53</f>
        <v>552</v>
      </c>
      <c r="L52" s="576">
        <f>L53</f>
        <v>854</v>
      </c>
      <c r="M52" s="326">
        <v>60000</v>
      </c>
      <c r="N52" s="677">
        <f>'2015 год прил. №1'!E210</f>
        <v>38250</v>
      </c>
      <c r="O52" s="349">
        <f>N52/H52*100</f>
        <v>63.74999999999999</v>
      </c>
      <c r="P52" s="523"/>
      <c r="Q52" s="523"/>
      <c r="R52" s="523"/>
      <c r="S52" s="523"/>
      <c r="T52" s="523"/>
      <c r="U52" s="523"/>
      <c r="V52" s="485">
        <f t="shared" si="6"/>
        <v>63.74999999999999</v>
      </c>
    </row>
    <row r="53" spans="1:22" s="584" customFormat="1" ht="20.25">
      <c r="A53" s="497" t="s">
        <v>552</v>
      </c>
      <c r="B53" s="568" t="s">
        <v>694</v>
      </c>
      <c r="C53" s="569" t="s">
        <v>4</v>
      </c>
      <c r="D53" s="497" t="s">
        <v>695</v>
      </c>
      <c r="E53" s="593"/>
      <c r="F53" s="497"/>
      <c r="G53" s="594"/>
      <c r="H53" s="590">
        <f>H54</f>
        <v>8090600</v>
      </c>
      <c r="I53" s="590">
        <f aca="true" t="shared" si="13" ref="I53:N53">I54</f>
        <v>152</v>
      </c>
      <c r="J53" s="590">
        <f t="shared" si="13"/>
        <v>354</v>
      </c>
      <c r="K53" s="590">
        <f t="shared" si="13"/>
        <v>552</v>
      </c>
      <c r="L53" s="590">
        <f t="shared" si="13"/>
        <v>854</v>
      </c>
      <c r="M53" s="590">
        <f t="shared" si="13"/>
        <v>8090600</v>
      </c>
      <c r="N53" s="590">
        <f t="shared" si="13"/>
        <v>8089958.4</v>
      </c>
      <c r="O53" s="570">
        <f t="shared" si="1"/>
        <v>99.99206980940846</v>
      </c>
      <c r="P53" s="583"/>
      <c r="Q53" s="583"/>
      <c r="R53" s="583"/>
      <c r="S53" s="583"/>
      <c r="T53" s="583"/>
      <c r="U53" s="583"/>
      <c r="V53" s="571">
        <f t="shared" si="6"/>
        <v>99.99206980940846</v>
      </c>
    </row>
    <row r="54" spans="1:22" s="574" customFormat="1" ht="18.75">
      <c r="A54" s="346" t="s">
        <v>553</v>
      </c>
      <c r="B54" s="359" t="s">
        <v>780</v>
      </c>
      <c r="C54" s="345" t="s">
        <v>4</v>
      </c>
      <c r="D54" s="346" t="s">
        <v>639</v>
      </c>
      <c r="E54" s="586"/>
      <c r="F54" s="346"/>
      <c r="G54" s="331"/>
      <c r="H54" s="544">
        <f>H55</f>
        <v>8090600</v>
      </c>
      <c r="I54" s="544">
        <f aca="true" t="shared" si="14" ref="I54:N54">I55</f>
        <v>152</v>
      </c>
      <c r="J54" s="544">
        <f t="shared" si="14"/>
        <v>354</v>
      </c>
      <c r="K54" s="544">
        <f t="shared" si="14"/>
        <v>552</v>
      </c>
      <c r="L54" s="544">
        <f t="shared" si="14"/>
        <v>854</v>
      </c>
      <c r="M54" s="544">
        <f t="shared" si="14"/>
        <v>8090600</v>
      </c>
      <c r="N54" s="544">
        <f t="shared" si="14"/>
        <v>8089958.4</v>
      </c>
      <c r="O54" s="285">
        <f t="shared" si="1"/>
        <v>99.99206980940846</v>
      </c>
      <c r="P54" s="338"/>
      <c r="Q54" s="338"/>
      <c r="R54" s="338"/>
      <c r="S54" s="338"/>
      <c r="T54" s="338"/>
      <c r="U54" s="338"/>
      <c r="V54" s="286">
        <f t="shared" si="6"/>
        <v>99.99206980940846</v>
      </c>
    </row>
    <row r="55" spans="1:22" s="318" customFormat="1" ht="37.5">
      <c r="A55" s="328" t="s">
        <v>781</v>
      </c>
      <c r="B55" s="365" t="s">
        <v>782</v>
      </c>
      <c r="C55" s="362" t="s">
        <v>4</v>
      </c>
      <c r="D55" s="328" t="s">
        <v>639</v>
      </c>
      <c r="E55" s="363" t="s">
        <v>783</v>
      </c>
      <c r="F55" s="328"/>
      <c r="G55" s="319"/>
      <c r="H55" s="315">
        <f>H56+H61+H68+H70+H72+H74</f>
        <v>8090600</v>
      </c>
      <c r="I55" s="315">
        <f aca="true" t="shared" si="15" ref="I55:N55">I56+I61+I68+I70+I72+I74</f>
        <v>152</v>
      </c>
      <c r="J55" s="315">
        <f t="shared" si="15"/>
        <v>354</v>
      </c>
      <c r="K55" s="315">
        <f t="shared" si="15"/>
        <v>552</v>
      </c>
      <c r="L55" s="315">
        <f t="shared" si="15"/>
        <v>854</v>
      </c>
      <c r="M55" s="315">
        <f t="shared" si="15"/>
        <v>8090600</v>
      </c>
      <c r="N55" s="315">
        <f t="shared" si="15"/>
        <v>8089958.4</v>
      </c>
      <c r="O55" s="316">
        <f t="shared" si="1"/>
        <v>99.99206980940846</v>
      </c>
      <c r="P55" s="317"/>
      <c r="Q55" s="317"/>
      <c r="R55" s="317"/>
      <c r="S55" s="317"/>
      <c r="T55" s="317"/>
      <c r="U55" s="317"/>
      <c r="V55" s="300">
        <f t="shared" si="6"/>
        <v>99.99206980940846</v>
      </c>
    </row>
    <row r="56" spans="1:22" s="318" customFormat="1" ht="18.75">
      <c r="A56" s="328" t="s">
        <v>781</v>
      </c>
      <c r="B56" s="365" t="s">
        <v>784</v>
      </c>
      <c r="C56" s="362" t="s">
        <v>4</v>
      </c>
      <c r="D56" s="328" t="s">
        <v>639</v>
      </c>
      <c r="E56" s="363" t="s">
        <v>785</v>
      </c>
      <c r="F56" s="328"/>
      <c r="G56" s="319"/>
      <c r="H56" s="315">
        <f>H57+H59</f>
        <v>766600</v>
      </c>
      <c r="I56" s="315">
        <f aca="true" t="shared" si="16" ref="I56:N56">I57+I59</f>
        <v>0</v>
      </c>
      <c r="J56" s="315">
        <f t="shared" si="16"/>
        <v>0</v>
      </c>
      <c r="K56" s="315">
        <f t="shared" si="16"/>
        <v>0</v>
      </c>
      <c r="L56" s="315">
        <f t="shared" si="16"/>
        <v>0</v>
      </c>
      <c r="M56" s="315">
        <f t="shared" si="16"/>
        <v>766600</v>
      </c>
      <c r="N56" s="315">
        <f t="shared" si="16"/>
        <v>766366.1799999999</v>
      </c>
      <c r="O56" s="316">
        <f t="shared" si="1"/>
        <v>99.96949908687711</v>
      </c>
      <c r="P56" s="317"/>
      <c r="Q56" s="317"/>
      <c r="R56" s="317"/>
      <c r="S56" s="317"/>
      <c r="T56" s="317"/>
      <c r="U56" s="317"/>
      <c r="V56" s="300">
        <f t="shared" si="6"/>
        <v>99.96949908687711</v>
      </c>
    </row>
    <row r="57" spans="1:22" s="318" customFormat="1" ht="37.5" customHeight="1">
      <c r="A57" s="328" t="s">
        <v>781</v>
      </c>
      <c r="B57" s="327" t="s">
        <v>470</v>
      </c>
      <c r="C57" s="362" t="s">
        <v>4</v>
      </c>
      <c r="D57" s="328" t="s">
        <v>639</v>
      </c>
      <c r="E57" s="363" t="s">
        <v>640</v>
      </c>
      <c r="F57" s="328"/>
      <c r="G57" s="313"/>
      <c r="H57" s="315">
        <f>H58</f>
        <v>33000</v>
      </c>
      <c r="I57" s="598"/>
      <c r="J57" s="598"/>
      <c r="K57" s="598"/>
      <c r="L57" s="599"/>
      <c r="M57" s="315">
        <f>M58</f>
        <v>33000</v>
      </c>
      <c r="N57" s="320">
        <f>N58</f>
        <v>33000</v>
      </c>
      <c r="O57" s="316">
        <f t="shared" si="1"/>
        <v>100</v>
      </c>
      <c r="P57" s="317"/>
      <c r="Q57" s="317"/>
      <c r="R57" s="317"/>
      <c r="S57" s="317"/>
      <c r="T57" s="317"/>
      <c r="U57" s="317"/>
      <c r="V57" s="300">
        <f t="shared" si="6"/>
        <v>100</v>
      </c>
    </row>
    <row r="58" spans="1:22" s="265" customFormat="1" ht="37.5">
      <c r="A58" s="480" t="s">
        <v>781</v>
      </c>
      <c r="B58" s="481" t="s">
        <v>748</v>
      </c>
      <c r="C58" s="480" t="s">
        <v>4</v>
      </c>
      <c r="D58" s="480" t="s">
        <v>639</v>
      </c>
      <c r="E58" s="679" t="s">
        <v>640</v>
      </c>
      <c r="F58" s="480" t="s">
        <v>651</v>
      </c>
      <c r="G58" s="302"/>
      <c r="H58" s="326">
        <v>33000</v>
      </c>
      <c r="I58" s="581"/>
      <c r="J58" s="581"/>
      <c r="K58" s="581"/>
      <c r="L58" s="582"/>
      <c r="M58" s="326">
        <v>33000</v>
      </c>
      <c r="N58" s="677">
        <f>'2015 год прил. №1'!E216</f>
        <v>33000</v>
      </c>
      <c r="O58" s="610">
        <f t="shared" si="1"/>
        <v>100</v>
      </c>
      <c r="P58" s="600"/>
      <c r="Q58" s="600"/>
      <c r="R58" s="600"/>
      <c r="S58" s="600"/>
      <c r="T58" s="600"/>
      <c r="U58" s="600"/>
      <c r="V58" s="611">
        <f t="shared" si="6"/>
        <v>100</v>
      </c>
    </row>
    <row r="59" spans="1:22" s="318" customFormat="1" ht="36" customHeight="1">
      <c r="A59" s="524" t="s">
        <v>786</v>
      </c>
      <c r="B59" s="552" t="s">
        <v>787</v>
      </c>
      <c r="C59" s="524" t="s">
        <v>4</v>
      </c>
      <c r="D59" s="524" t="s">
        <v>639</v>
      </c>
      <c r="E59" s="684" t="s">
        <v>642</v>
      </c>
      <c r="F59" s="524"/>
      <c r="G59" s="313"/>
      <c r="H59" s="315">
        <f>H60</f>
        <v>733600</v>
      </c>
      <c r="I59" s="601"/>
      <c r="J59" s="601"/>
      <c r="K59" s="601"/>
      <c r="L59" s="602"/>
      <c r="M59" s="315">
        <f>M60</f>
        <v>733600</v>
      </c>
      <c r="N59" s="685">
        <f>N60</f>
        <v>733366.1799999999</v>
      </c>
      <c r="O59" s="604">
        <f aca="true" t="shared" si="17" ref="O59:O67">N59/H59*100</f>
        <v>99.96812704471101</v>
      </c>
      <c r="P59" s="603"/>
      <c r="Q59" s="603"/>
      <c r="R59" s="603"/>
      <c r="S59" s="603"/>
      <c r="T59" s="603"/>
      <c r="U59" s="603"/>
      <c r="V59" s="606">
        <f t="shared" si="6"/>
        <v>99.96812704471101</v>
      </c>
    </row>
    <row r="60" spans="1:22" s="265" customFormat="1" ht="37.5">
      <c r="A60" s="480" t="s">
        <v>786</v>
      </c>
      <c r="B60" s="481" t="s">
        <v>748</v>
      </c>
      <c r="C60" s="480" t="s">
        <v>4</v>
      </c>
      <c r="D60" s="480" t="s">
        <v>639</v>
      </c>
      <c r="E60" s="679" t="s">
        <v>642</v>
      </c>
      <c r="F60" s="480" t="s">
        <v>651</v>
      </c>
      <c r="G60" s="302" t="s">
        <v>611</v>
      </c>
      <c r="H60" s="326">
        <v>733600</v>
      </c>
      <c r="I60" s="581"/>
      <c r="J60" s="581"/>
      <c r="K60" s="581"/>
      <c r="L60" s="582"/>
      <c r="M60" s="326">
        <v>733600</v>
      </c>
      <c r="N60" s="677">
        <f>'2015 год прил. №1'!E220</f>
        <v>733366.1799999999</v>
      </c>
      <c r="O60" s="610">
        <f t="shared" si="17"/>
        <v>99.96812704471101</v>
      </c>
      <c r="P60" s="600"/>
      <c r="Q60" s="600"/>
      <c r="R60" s="600"/>
      <c r="S60" s="600"/>
      <c r="T60" s="600"/>
      <c r="U60" s="600"/>
      <c r="V60" s="611">
        <f aca="true" t="shared" si="18" ref="V60:V66">N60/M60*100</f>
        <v>99.96812704471101</v>
      </c>
    </row>
    <row r="61" spans="1:23" s="318" customFormat="1" ht="18.75">
      <c r="A61" s="328" t="s">
        <v>788</v>
      </c>
      <c r="B61" s="327" t="s">
        <v>201</v>
      </c>
      <c r="C61" s="362" t="s">
        <v>4</v>
      </c>
      <c r="D61" s="328" t="s">
        <v>639</v>
      </c>
      <c r="E61" s="363" t="s">
        <v>644</v>
      </c>
      <c r="F61" s="328"/>
      <c r="G61" s="313" t="s">
        <v>611</v>
      </c>
      <c r="H61" s="315">
        <f>H62+H64+H66</f>
        <v>1504800</v>
      </c>
      <c r="I61" s="315">
        <f aca="true" t="shared" si="19" ref="I61:N61">I62+I64+I66</f>
        <v>0</v>
      </c>
      <c r="J61" s="315">
        <f t="shared" si="19"/>
        <v>200</v>
      </c>
      <c r="K61" s="315">
        <f t="shared" si="19"/>
        <v>400</v>
      </c>
      <c r="L61" s="315">
        <f t="shared" si="19"/>
        <v>700</v>
      </c>
      <c r="M61" s="315">
        <f t="shared" si="19"/>
        <v>1504800</v>
      </c>
      <c r="N61" s="315">
        <f t="shared" si="19"/>
        <v>1504500.4</v>
      </c>
      <c r="O61" s="604">
        <f t="shared" si="17"/>
        <v>99.9800903774588</v>
      </c>
      <c r="P61" s="605"/>
      <c r="Q61" s="605"/>
      <c r="R61" s="605"/>
      <c r="S61" s="605"/>
      <c r="T61" s="605"/>
      <c r="U61" s="605"/>
      <c r="V61" s="606">
        <f t="shared" si="18"/>
        <v>99.9800903774588</v>
      </c>
      <c r="W61" s="265"/>
    </row>
    <row r="62" spans="1:23" s="318" customFormat="1" ht="37.5">
      <c r="A62" s="328" t="s">
        <v>789</v>
      </c>
      <c r="B62" s="552" t="s">
        <v>472</v>
      </c>
      <c r="C62" s="362" t="s">
        <v>4</v>
      </c>
      <c r="D62" s="328" t="s">
        <v>639</v>
      </c>
      <c r="E62" s="363" t="s">
        <v>643</v>
      </c>
      <c r="F62" s="328"/>
      <c r="G62" s="313" t="s">
        <v>613</v>
      </c>
      <c r="H62" s="315">
        <f>H63</f>
        <v>788300</v>
      </c>
      <c r="I62" s="588"/>
      <c r="J62" s="588"/>
      <c r="K62" s="588"/>
      <c r="L62" s="589"/>
      <c r="M62" s="315">
        <f>M63</f>
        <v>788300</v>
      </c>
      <c r="N62" s="320">
        <f>N63</f>
        <v>788119</v>
      </c>
      <c r="O62" s="604">
        <f t="shared" si="17"/>
        <v>99.97703919827477</v>
      </c>
      <c r="P62" s="605"/>
      <c r="Q62" s="605"/>
      <c r="R62" s="605"/>
      <c r="S62" s="605"/>
      <c r="T62" s="605"/>
      <c r="U62" s="605"/>
      <c r="V62" s="606">
        <f t="shared" si="18"/>
        <v>99.97703919827477</v>
      </c>
      <c r="W62" s="607"/>
    </row>
    <row r="63" spans="1:22" s="265" customFormat="1" ht="37.5">
      <c r="A63" s="480" t="s">
        <v>789</v>
      </c>
      <c r="B63" s="481" t="s">
        <v>748</v>
      </c>
      <c r="C63" s="482" t="s">
        <v>4</v>
      </c>
      <c r="D63" s="480" t="s">
        <v>639</v>
      </c>
      <c r="E63" s="679" t="s">
        <v>643</v>
      </c>
      <c r="F63" s="480" t="s">
        <v>651</v>
      </c>
      <c r="G63" s="302" t="s">
        <v>614</v>
      </c>
      <c r="H63" s="326">
        <v>788300</v>
      </c>
      <c r="I63" s="581"/>
      <c r="J63" s="581"/>
      <c r="K63" s="581"/>
      <c r="L63" s="582"/>
      <c r="M63" s="326">
        <v>788300</v>
      </c>
      <c r="N63" s="677">
        <f>'2015 год прил. №1'!E227</f>
        <v>788119</v>
      </c>
      <c r="O63" s="610">
        <f t="shared" si="17"/>
        <v>99.97703919827477</v>
      </c>
      <c r="P63" s="600"/>
      <c r="Q63" s="600"/>
      <c r="R63" s="600"/>
      <c r="S63" s="600"/>
      <c r="T63" s="600"/>
      <c r="U63" s="600"/>
      <c r="V63" s="611">
        <f t="shared" si="18"/>
        <v>99.97703919827477</v>
      </c>
    </row>
    <row r="64" spans="1:22" s="324" customFormat="1" ht="37.5">
      <c r="A64" s="328" t="s">
        <v>790</v>
      </c>
      <c r="B64" s="327" t="s">
        <v>473</v>
      </c>
      <c r="C64" s="362" t="s">
        <v>4</v>
      </c>
      <c r="D64" s="328" t="s">
        <v>639</v>
      </c>
      <c r="E64" s="363" t="s">
        <v>645</v>
      </c>
      <c r="F64" s="328"/>
      <c r="G64" s="331"/>
      <c r="H64" s="353">
        <f>H65</f>
        <v>437100</v>
      </c>
      <c r="I64" s="340">
        <f>I65</f>
        <v>0</v>
      </c>
      <c r="J64" s="340">
        <f>J65</f>
        <v>100</v>
      </c>
      <c r="K64" s="340">
        <f>K65</f>
        <v>200</v>
      </c>
      <c r="L64" s="341">
        <f>L65</f>
        <v>350</v>
      </c>
      <c r="M64" s="299">
        <v>437100</v>
      </c>
      <c r="N64" s="608">
        <f>N65</f>
        <v>437000</v>
      </c>
      <c r="O64" s="604">
        <f t="shared" si="17"/>
        <v>99.97712194005949</v>
      </c>
      <c r="P64" s="609"/>
      <c r="Q64" s="609"/>
      <c r="R64" s="609"/>
      <c r="S64" s="609"/>
      <c r="T64" s="609"/>
      <c r="U64" s="609"/>
      <c r="V64" s="606">
        <f t="shared" si="18"/>
        <v>99.97712194005949</v>
      </c>
    </row>
    <row r="65" spans="1:22" s="265" customFormat="1" ht="37.5">
      <c r="A65" s="480" t="s">
        <v>790</v>
      </c>
      <c r="B65" s="481" t="s">
        <v>748</v>
      </c>
      <c r="C65" s="482" t="s">
        <v>4</v>
      </c>
      <c r="D65" s="480" t="s">
        <v>639</v>
      </c>
      <c r="E65" s="679" t="s">
        <v>645</v>
      </c>
      <c r="F65" s="480" t="s">
        <v>651</v>
      </c>
      <c r="G65" s="301"/>
      <c r="H65" s="303">
        <v>437100</v>
      </c>
      <c r="I65" s="518">
        <f>I66</f>
        <v>0</v>
      </c>
      <c r="J65" s="518">
        <f>J66</f>
        <v>100</v>
      </c>
      <c r="K65" s="518">
        <f>K66</f>
        <v>200</v>
      </c>
      <c r="L65" s="513">
        <f>L66</f>
        <v>350</v>
      </c>
      <c r="M65" s="298">
        <v>437100</v>
      </c>
      <c r="N65" s="613">
        <f>'2015 год прил. №1'!E232</f>
        <v>437000</v>
      </c>
      <c r="O65" s="610">
        <f t="shared" si="17"/>
        <v>99.97712194005949</v>
      </c>
      <c r="P65" s="523"/>
      <c r="Q65" s="523"/>
      <c r="R65" s="523"/>
      <c r="S65" s="523"/>
      <c r="T65" s="523"/>
      <c r="U65" s="523"/>
      <c r="V65" s="611">
        <f t="shared" si="18"/>
        <v>99.97712194005949</v>
      </c>
    </row>
    <row r="66" spans="1:22" s="318" customFormat="1" ht="75">
      <c r="A66" s="328" t="s">
        <v>791</v>
      </c>
      <c r="B66" s="327" t="s">
        <v>474</v>
      </c>
      <c r="C66" s="362" t="s">
        <v>4</v>
      </c>
      <c r="D66" s="328" t="s">
        <v>639</v>
      </c>
      <c r="E66" s="363" t="s">
        <v>646</v>
      </c>
      <c r="F66" s="328"/>
      <c r="G66" s="319" t="s">
        <v>618</v>
      </c>
      <c r="H66" s="334">
        <f>H67</f>
        <v>279400</v>
      </c>
      <c r="I66" s="335">
        <v>0</v>
      </c>
      <c r="J66" s="335">
        <v>100</v>
      </c>
      <c r="K66" s="335">
        <v>200</v>
      </c>
      <c r="L66" s="336">
        <v>350</v>
      </c>
      <c r="M66" s="334">
        <f>M67</f>
        <v>279400</v>
      </c>
      <c r="N66" s="337">
        <f>N67</f>
        <v>279381.4</v>
      </c>
      <c r="O66" s="604">
        <f t="shared" si="17"/>
        <v>99.99334287759486</v>
      </c>
      <c r="P66" s="604" t="e">
        <f aca="true" t="shared" si="20" ref="P66:U66">O66/I66*100</f>
        <v>#DIV/0!</v>
      </c>
      <c r="Q66" s="604" t="e">
        <f t="shared" si="20"/>
        <v>#DIV/0!</v>
      </c>
      <c r="R66" s="604" t="e">
        <f t="shared" si="20"/>
        <v>#DIV/0!</v>
      </c>
      <c r="S66" s="604" t="e">
        <f t="shared" si="20"/>
        <v>#DIV/0!</v>
      </c>
      <c r="T66" s="604" t="e">
        <f t="shared" si="20"/>
        <v>#DIV/0!</v>
      </c>
      <c r="U66" s="604" t="e">
        <f t="shared" si="20"/>
        <v>#DIV/0!</v>
      </c>
      <c r="V66" s="606">
        <f t="shared" si="18"/>
        <v>99.99334287759486</v>
      </c>
    </row>
    <row r="67" spans="1:23" s="318" customFormat="1" ht="44.25" customHeight="1">
      <c r="A67" s="480" t="s">
        <v>791</v>
      </c>
      <c r="B67" s="481" t="s">
        <v>748</v>
      </c>
      <c r="C67" s="482" t="s">
        <v>4</v>
      </c>
      <c r="D67" s="480" t="s">
        <v>639</v>
      </c>
      <c r="E67" s="679" t="s">
        <v>646</v>
      </c>
      <c r="F67" s="480" t="s">
        <v>651</v>
      </c>
      <c r="G67" s="283"/>
      <c r="H67" s="352">
        <v>279400</v>
      </c>
      <c r="I67" s="512">
        <f aca="true" t="shared" si="21" ref="I67:N69">I68</f>
        <v>76</v>
      </c>
      <c r="J67" s="512">
        <f t="shared" si="21"/>
        <v>77</v>
      </c>
      <c r="K67" s="512">
        <f t="shared" si="21"/>
        <v>76</v>
      </c>
      <c r="L67" s="615">
        <f t="shared" si="21"/>
        <v>77</v>
      </c>
      <c r="M67" s="352">
        <v>279400</v>
      </c>
      <c r="N67" s="613">
        <f>'2015 год прил. №1'!E236</f>
        <v>279381.4</v>
      </c>
      <c r="O67" s="349">
        <f t="shared" si="17"/>
        <v>99.99334287759486</v>
      </c>
      <c r="P67" s="523"/>
      <c r="Q67" s="523"/>
      <c r="R67" s="523"/>
      <c r="S67" s="523"/>
      <c r="T67" s="523"/>
      <c r="U67" s="523"/>
      <c r="V67" s="485">
        <f aca="true" t="shared" si="22" ref="V67:V130">N67/M67*100</f>
        <v>99.99334287759486</v>
      </c>
      <c r="W67" s="607"/>
    </row>
    <row r="68" spans="1:22" s="324" customFormat="1" ht="37.5">
      <c r="A68" s="328" t="s">
        <v>792</v>
      </c>
      <c r="B68" s="327" t="s">
        <v>475</v>
      </c>
      <c r="C68" s="362" t="s">
        <v>4</v>
      </c>
      <c r="D68" s="328" t="s">
        <v>639</v>
      </c>
      <c r="E68" s="363" t="s">
        <v>647</v>
      </c>
      <c r="F68" s="328"/>
      <c r="G68" s="288"/>
      <c r="H68" s="316">
        <f>H69</f>
        <v>990100</v>
      </c>
      <c r="I68" s="316">
        <f t="shared" si="21"/>
        <v>76</v>
      </c>
      <c r="J68" s="316">
        <f t="shared" si="21"/>
        <v>77</v>
      </c>
      <c r="K68" s="316">
        <f t="shared" si="21"/>
        <v>76</v>
      </c>
      <c r="L68" s="316">
        <f t="shared" si="21"/>
        <v>77</v>
      </c>
      <c r="M68" s="316">
        <f t="shared" si="21"/>
        <v>990100</v>
      </c>
      <c r="N68" s="316">
        <f t="shared" si="21"/>
        <v>990000</v>
      </c>
      <c r="O68" s="316">
        <f aca="true" t="shared" si="23" ref="O68:O130">N68/H68*100</f>
        <v>99.98990001009999</v>
      </c>
      <c r="P68" s="374"/>
      <c r="Q68" s="374"/>
      <c r="R68" s="374"/>
      <c r="S68" s="374"/>
      <c r="T68" s="374"/>
      <c r="U68" s="374"/>
      <c r="V68" s="292">
        <f t="shared" si="22"/>
        <v>99.98990001009999</v>
      </c>
    </row>
    <row r="69" spans="1:22" s="324" customFormat="1" ht="37.5">
      <c r="A69" s="480" t="s">
        <v>792</v>
      </c>
      <c r="B69" s="481" t="s">
        <v>748</v>
      </c>
      <c r="C69" s="482" t="s">
        <v>4</v>
      </c>
      <c r="D69" s="480" t="s">
        <v>639</v>
      </c>
      <c r="E69" s="679" t="s">
        <v>647</v>
      </c>
      <c r="F69" s="480" t="s">
        <v>651</v>
      </c>
      <c r="G69" s="288" t="s">
        <v>621</v>
      </c>
      <c r="H69" s="352">
        <v>990100</v>
      </c>
      <c r="I69" s="512">
        <f t="shared" si="21"/>
        <v>76</v>
      </c>
      <c r="J69" s="512">
        <f t="shared" si="21"/>
        <v>77</v>
      </c>
      <c r="K69" s="512">
        <f t="shared" si="21"/>
        <v>76</v>
      </c>
      <c r="L69" s="615">
        <f t="shared" si="21"/>
        <v>77</v>
      </c>
      <c r="M69" s="352">
        <v>990100</v>
      </c>
      <c r="N69" s="613">
        <f>'2015 год прил. №1'!E239</f>
        <v>990000</v>
      </c>
      <c r="O69" s="349">
        <f t="shared" si="23"/>
        <v>99.98990001009999</v>
      </c>
      <c r="P69" s="562"/>
      <c r="Q69" s="562"/>
      <c r="R69" s="562"/>
      <c r="S69" s="562"/>
      <c r="T69" s="562"/>
      <c r="U69" s="562"/>
      <c r="V69" s="485">
        <f t="shared" si="22"/>
        <v>99.98990001009999</v>
      </c>
    </row>
    <row r="70" spans="1:22" s="318" customFormat="1" ht="56.25">
      <c r="A70" s="328" t="s">
        <v>793</v>
      </c>
      <c r="B70" s="365" t="s">
        <v>476</v>
      </c>
      <c r="C70" s="362" t="s">
        <v>4</v>
      </c>
      <c r="D70" s="328" t="s">
        <v>639</v>
      </c>
      <c r="E70" s="363" t="s">
        <v>648</v>
      </c>
      <c r="F70" s="328"/>
      <c r="G70" s="342" t="s">
        <v>611</v>
      </c>
      <c r="H70" s="343">
        <f>H71</f>
        <v>4334100</v>
      </c>
      <c r="I70" s="376">
        <v>76</v>
      </c>
      <c r="J70" s="376">
        <v>77</v>
      </c>
      <c r="K70" s="376">
        <v>76</v>
      </c>
      <c r="L70" s="621">
        <v>77</v>
      </c>
      <c r="M70" s="343">
        <f>M71</f>
        <v>4334100</v>
      </c>
      <c r="N70" s="337">
        <f>N71</f>
        <v>4334091.82</v>
      </c>
      <c r="O70" s="316">
        <f t="shared" si="23"/>
        <v>99.99981126416097</v>
      </c>
      <c r="P70" s="374"/>
      <c r="Q70" s="374"/>
      <c r="R70" s="374"/>
      <c r="S70" s="374"/>
      <c r="T70" s="374"/>
      <c r="U70" s="374"/>
      <c r="V70" s="292">
        <f t="shared" si="22"/>
        <v>99.99981126416097</v>
      </c>
    </row>
    <row r="71" spans="1:22" s="265" customFormat="1" ht="37.5">
      <c r="A71" s="480" t="s">
        <v>793</v>
      </c>
      <c r="B71" s="481" t="s">
        <v>748</v>
      </c>
      <c r="C71" s="482" t="s">
        <v>4</v>
      </c>
      <c r="D71" s="480" t="s">
        <v>639</v>
      </c>
      <c r="E71" s="679" t="s">
        <v>648</v>
      </c>
      <c r="F71" s="480" t="s">
        <v>651</v>
      </c>
      <c r="G71" s="347"/>
      <c r="H71" s="357">
        <v>4334100</v>
      </c>
      <c r="I71" s="618"/>
      <c r="J71" s="619"/>
      <c r="K71" s="619"/>
      <c r="L71" s="620"/>
      <c r="M71" s="357">
        <v>4334100</v>
      </c>
      <c r="N71" s="613">
        <f>'2015 год прил. №1'!E245</f>
        <v>4334091.82</v>
      </c>
      <c r="O71" s="349">
        <f t="shared" si="23"/>
        <v>99.99981126416097</v>
      </c>
      <c r="P71" s="562"/>
      <c r="Q71" s="562"/>
      <c r="R71" s="562"/>
      <c r="S71" s="562"/>
      <c r="T71" s="562"/>
      <c r="U71" s="562"/>
      <c r="V71" s="485">
        <f t="shared" si="22"/>
        <v>99.99981126416097</v>
      </c>
    </row>
    <row r="72" spans="1:22" s="318" customFormat="1" ht="37.5">
      <c r="A72" s="328" t="s">
        <v>794</v>
      </c>
      <c r="B72" s="365" t="s">
        <v>477</v>
      </c>
      <c r="C72" s="362" t="s">
        <v>4</v>
      </c>
      <c r="D72" s="328" t="s">
        <v>639</v>
      </c>
      <c r="E72" s="363" t="s">
        <v>649</v>
      </c>
      <c r="F72" s="328"/>
      <c r="G72" s="616"/>
      <c r="H72" s="474">
        <f>H73</f>
        <v>72500</v>
      </c>
      <c r="I72" s="617"/>
      <c r="J72" s="335"/>
      <c r="K72" s="335"/>
      <c r="L72" s="336"/>
      <c r="M72" s="474">
        <f>M73</f>
        <v>72500</v>
      </c>
      <c r="N72" s="337">
        <f>N73</f>
        <v>72500</v>
      </c>
      <c r="O72" s="316">
        <f t="shared" si="23"/>
        <v>100</v>
      </c>
      <c r="P72" s="374"/>
      <c r="Q72" s="374"/>
      <c r="R72" s="374"/>
      <c r="S72" s="374"/>
      <c r="T72" s="374"/>
      <c r="U72" s="374"/>
      <c r="V72" s="292">
        <f t="shared" si="22"/>
        <v>100</v>
      </c>
    </row>
    <row r="73" spans="1:22" s="265" customFormat="1" ht="37.5">
      <c r="A73" s="480" t="s">
        <v>794</v>
      </c>
      <c r="B73" s="481" t="s">
        <v>748</v>
      </c>
      <c r="C73" s="482" t="s">
        <v>4</v>
      </c>
      <c r="D73" s="480" t="s">
        <v>639</v>
      </c>
      <c r="E73" s="679" t="s">
        <v>649</v>
      </c>
      <c r="F73" s="480" t="s">
        <v>651</v>
      </c>
      <c r="G73" s="331"/>
      <c r="H73" s="352">
        <v>72500</v>
      </c>
      <c r="I73" s="619"/>
      <c r="J73" s="619"/>
      <c r="K73" s="619"/>
      <c r="L73" s="620"/>
      <c r="M73" s="352">
        <v>72500</v>
      </c>
      <c r="N73" s="613">
        <f>'2015 год прил. №1'!E248</f>
        <v>72500</v>
      </c>
      <c r="O73" s="349">
        <f t="shared" si="23"/>
        <v>100</v>
      </c>
      <c r="P73" s="523"/>
      <c r="Q73" s="523"/>
      <c r="R73" s="523"/>
      <c r="S73" s="523"/>
      <c r="T73" s="523"/>
      <c r="U73" s="523"/>
      <c r="V73" s="485">
        <f t="shared" si="22"/>
        <v>100</v>
      </c>
    </row>
    <row r="74" spans="1:22" s="318" customFormat="1" ht="56.25">
      <c r="A74" s="328" t="s">
        <v>795</v>
      </c>
      <c r="B74" s="327" t="s">
        <v>796</v>
      </c>
      <c r="C74" s="362" t="s">
        <v>4</v>
      </c>
      <c r="D74" s="328" t="s">
        <v>639</v>
      </c>
      <c r="E74" s="363" t="s">
        <v>650</v>
      </c>
      <c r="F74" s="328"/>
      <c r="G74" s="319"/>
      <c r="H74" s="334">
        <f>H75</f>
        <v>422500</v>
      </c>
      <c r="I74" s="335"/>
      <c r="J74" s="335"/>
      <c r="K74" s="335"/>
      <c r="L74" s="336"/>
      <c r="M74" s="334">
        <f>M75</f>
        <v>422500</v>
      </c>
      <c r="N74" s="337">
        <f>N75</f>
        <v>422500</v>
      </c>
      <c r="O74" s="316">
        <f t="shared" si="23"/>
        <v>100</v>
      </c>
      <c r="P74" s="317"/>
      <c r="Q74" s="317"/>
      <c r="R74" s="317"/>
      <c r="S74" s="317"/>
      <c r="T74" s="317"/>
      <c r="U74" s="317"/>
      <c r="V74" s="300">
        <f t="shared" si="22"/>
        <v>100</v>
      </c>
    </row>
    <row r="75" spans="1:22" s="265" customFormat="1" ht="39.75" customHeight="1">
      <c r="A75" s="480" t="s">
        <v>795</v>
      </c>
      <c r="B75" s="481" t="s">
        <v>748</v>
      </c>
      <c r="C75" s="482" t="s">
        <v>4</v>
      </c>
      <c r="D75" s="480" t="s">
        <v>639</v>
      </c>
      <c r="E75" s="679" t="s">
        <v>650</v>
      </c>
      <c r="F75" s="480" t="s">
        <v>651</v>
      </c>
      <c r="G75" s="348"/>
      <c r="H75" s="623">
        <v>422500</v>
      </c>
      <c r="I75" s="624">
        <f>I76+I77+I78</f>
        <v>0</v>
      </c>
      <c r="J75" s="624">
        <f>J76+J77+J78</f>
        <v>0</v>
      </c>
      <c r="K75" s="624">
        <f>K76+K77+K78</f>
        <v>0</v>
      </c>
      <c r="L75" s="624">
        <f>L76+L77+L78</f>
        <v>0</v>
      </c>
      <c r="M75" s="623">
        <v>422500</v>
      </c>
      <c r="N75" s="623">
        <f>'2015 год прил. №1'!E251</f>
        <v>422500</v>
      </c>
      <c r="O75" s="349">
        <f t="shared" si="23"/>
        <v>100</v>
      </c>
      <c r="P75" s="523"/>
      <c r="Q75" s="523"/>
      <c r="R75" s="523"/>
      <c r="S75" s="523"/>
      <c r="T75" s="523"/>
      <c r="U75" s="523"/>
      <c r="V75" s="485">
        <f t="shared" si="22"/>
        <v>100</v>
      </c>
    </row>
    <row r="76" spans="1:22" s="592" customFormat="1" ht="24.75" customHeight="1">
      <c r="A76" s="497" t="s">
        <v>544</v>
      </c>
      <c r="B76" s="625" t="s">
        <v>698</v>
      </c>
      <c r="C76" s="569" t="s">
        <v>4</v>
      </c>
      <c r="D76" s="497" t="s">
        <v>699</v>
      </c>
      <c r="E76" s="593"/>
      <c r="F76" s="497"/>
      <c r="G76" s="631"/>
      <c r="H76" s="632">
        <f>H77</f>
        <v>55000</v>
      </c>
      <c r="I76" s="632">
        <f aca="true" t="shared" si="24" ref="I76:N76">I77</f>
        <v>0</v>
      </c>
      <c r="J76" s="632">
        <f t="shared" si="24"/>
        <v>0</v>
      </c>
      <c r="K76" s="632">
        <f t="shared" si="24"/>
        <v>0</v>
      </c>
      <c r="L76" s="632">
        <f t="shared" si="24"/>
        <v>0</v>
      </c>
      <c r="M76" s="632">
        <f t="shared" si="24"/>
        <v>55000</v>
      </c>
      <c r="N76" s="632">
        <f t="shared" si="24"/>
        <v>54891</v>
      </c>
      <c r="O76" s="633">
        <f t="shared" si="23"/>
        <v>99.80181818181818</v>
      </c>
      <c r="P76" s="591"/>
      <c r="Q76" s="591"/>
      <c r="R76" s="591"/>
      <c r="S76" s="591"/>
      <c r="T76" s="591"/>
      <c r="U76" s="591"/>
      <c r="V76" s="503">
        <f t="shared" si="22"/>
        <v>99.80181818181818</v>
      </c>
    </row>
    <row r="77" spans="1:22" s="574" customFormat="1" ht="25.5" customHeight="1">
      <c r="A77" s="346" t="s">
        <v>546</v>
      </c>
      <c r="B77" s="344" t="s">
        <v>252</v>
      </c>
      <c r="C77" s="345" t="s">
        <v>4</v>
      </c>
      <c r="D77" s="346" t="s">
        <v>652</v>
      </c>
      <c r="E77" s="586"/>
      <c r="F77" s="346"/>
      <c r="G77" s="346"/>
      <c r="H77" s="360">
        <f>H78</f>
        <v>55000</v>
      </c>
      <c r="I77" s="360">
        <f aca="true" t="shared" si="25" ref="I77:N77">I78</f>
        <v>0</v>
      </c>
      <c r="J77" s="360">
        <f t="shared" si="25"/>
        <v>0</v>
      </c>
      <c r="K77" s="360">
        <f t="shared" si="25"/>
        <v>0</v>
      </c>
      <c r="L77" s="360">
        <f t="shared" si="25"/>
        <v>0</v>
      </c>
      <c r="M77" s="360">
        <f t="shared" si="25"/>
        <v>55000</v>
      </c>
      <c r="N77" s="360">
        <f t="shared" si="25"/>
        <v>54891</v>
      </c>
      <c r="O77" s="285">
        <f t="shared" si="23"/>
        <v>99.80181818181818</v>
      </c>
      <c r="P77" s="356"/>
      <c r="Q77" s="356"/>
      <c r="R77" s="356"/>
      <c r="S77" s="356"/>
      <c r="T77" s="356"/>
      <c r="U77" s="356"/>
      <c r="V77" s="286">
        <f t="shared" si="22"/>
        <v>99.80181818181818</v>
      </c>
    </row>
    <row r="78" spans="1:22" s="318" customFormat="1" ht="61.5" customHeight="1">
      <c r="A78" s="328" t="s">
        <v>549</v>
      </c>
      <c r="B78" s="327" t="s">
        <v>797</v>
      </c>
      <c r="C78" s="362" t="s">
        <v>4</v>
      </c>
      <c r="D78" s="328" t="s">
        <v>652</v>
      </c>
      <c r="E78" s="363" t="s">
        <v>653</v>
      </c>
      <c r="F78" s="328"/>
      <c r="G78" s="147"/>
      <c r="H78" s="627">
        <f>H79</f>
        <v>55000</v>
      </c>
      <c r="I78" s="628"/>
      <c r="J78" s="628"/>
      <c r="K78" s="628"/>
      <c r="L78" s="628"/>
      <c r="M78" s="627">
        <f>M79</f>
        <v>55000</v>
      </c>
      <c r="N78" s="316">
        <f>N79</f>
        <v>54891</v>
      </c>
      <c r="O78" s="316">
        <f t="shared" si="23"/>
        <v>99.80181818181818</v>
      </c>
      <c r="P78" s="364"/>
      <c r="Q78" s="364"/>
      <c r="R78" s="364"/>
      <c r="S78" s="364"/>
      <c r="T78" s="364"/>
      <c r="U78" s="364"/>
      <c r="V78" s="300">
        <f t="shared" si="22"/>
        <v>99.80181818181818</v>
      </c>
    </row>
    <row r="79" spans="1:22" s="265" customFormat="1" ht="36" customHeight="1">
      <c r="A79" s="480" t="s">
        <v>798</v>
      </c>
      <c r="B79" s="481" t="s">
        <v>748</v>
      </c>
      <c r="C79" s="482" t="s">
        <v>4</v>
      </c>
      <c r="D79" s="480" t="s">
        <v>652</v>
      </c>
      <c r="E79" s="679" t="s">
        <v>654</v>
      </c>
      <c r="F79" s="480" t="s">
        <v>651</v>
      </c>
      <c r="G79" s="283"/>
      <c r="H79" s="352">
        <v>55000</v>
      </c>
      <c r="I79" s="509">
        <f>I80</f>
        <v>0</v>
      </c>
      <c r="J79" s="509">
        <f>J80</f>
        <v>93</v>
      </c>
      <c r="K79" s="509">
        <f>K80</f>
        <v>95</v>
      </c>
      <c r="L79" s="509">
        <f>L80</f>
        <v>110</v>
      </c>
      <c r="M79" s="352">
        <v>55000</v>
      </c>
      <c r="N79" s="629">
        <f>'2015 год прил. №1'!E256</f>
        <v>54891</v>
      </c>
      <c r="O79" s="349">
        <f t="shared" si="23"/>
        <v>99.80181818181818</v>
      </c>
      <c r="P79" s="630"/>
      <c r="Q79" s="630"/>
      <c r="R79" s="630"/>
      <c r="S79" s="630"/>
      <c r="T79" s="630"/>
      <c r="U79" s="630"/>
      <c r="V79" s="485">
        <f t="shared" si="22"/>
        <v>99.80181818181818</v>
      </c>
    </row>
    <row r="80" spans="1:22" s="592" customFormat="1" ht="25.5" customHeight="1">
      <c r="A80" s="497" t="s">
        <v>626</v>
      </c>
      <c r="B80" s="625" t="s">
        <v>258</v>
      </c>
      <c r="C80" s="569" t="s">
        <v>4</v>
      </c>
      <c r="D80" s="497" t="s">
        <v>701</v>
      </c>
      <c r="E80" s="497"/>
      <c r="F80" s="497"/>
      <c r="G80" s="499"/>
      <c r="H80" s="500">
        <f>H81+H85+H88</f>
        <v>281800</v>
      </c>
      <c r="I80" s="500">
        <f aca="true" t="shared" si="26" ref="I80:N80">I81+I85+I88</f>
        <v>0</v>
      </c>
      <c r="J80" s="500">
        <f t="shared" si="26"/>
        <v>93</v>
      </c>
      <c r="K80" s="500">
        <f t="shared" si="26"/>
        <v>95</v>
      </c>
      <c r="L80" s="500">
        <f t="shared" si="26"/>
        <v>110</v>
      </c>
      <c r="M80" s="500">
        <f t="shared" si="26"/>
        <v>281800</v>
      </c>
      <c r="N80" s="500">
        <f t="shared" si="26"/>
        <v>229837.05</v>
      </c>
      <c r="O80" s="501">
        <f t="shared" si="23"/>
        <v>81.56034421575585</v>
      </c>
      <c r="P80" s="636"/>
      <c r="Q80" s="636"/>
      <c r="R80" s="636"/>
      <c r="S80" s="636"/>
      <c r="T80" s="636"/>
      <c r="U80" s="636"/>
      <c r="V80" s="503">
        <f t="shared" si="22"/>
        <v>81.56034421575585</v>
      </c>
    </row>
    <row r="81" spans="1:22" s="574" customFormat="1" ht="37.5">
      <c r="A81" s="346" t="s">
        <v>628</v>
      </c>
      <c r="B81" s="637" t="s">
        <v>259</v>
      </c>
      <c r="C81" s="345" t="s">
        <v>4</v>
      </c>
      <c r="D81" s="346" t="s">
        <v>655</v>
      </c>
      <c r="E81" s="346"/>
      <c r="F81" s="346"/>
      <c r="G81" s="331"/>
      <c r="H81" s="332">
        <f>H82</f>
        <v>53800</v>
      </c>
      <c r="I81" s="332">
        <f aca="true" t="shared" si="27" ref="I81:N81">I82</f>
        <v>0</v>
      </c>
      <c r="J81" s="332">
        <f t="shared" si="27"/>
        <v>49</v>
      </c>
      <c r="K81" s="332">
        <f t="shared" si="27"/>
        <v>50</v>
      </c>
      <c r="L81" s="332">
        <f t="shared" si="27"/>
        <v>60</v>
      </c>
      <c r="M81" s="332">
        <f t="shared" si="27"/>
        <v>53800</v>
      </c>
      <c r="N81" s="332">
        <f t="shared" si="27"/>
        <v>53800</v>
      </c>
      <c r="O81" s="285">
        <f t="shared" si="23"/>
        <v>100</v>
      </c>
      <c r="P81" s="356"/>
      <c r="Q81" s="356"/>
      <c r="R81" s="356"/>
      <c r="S81" s="356"/>
      <c r="T81" s="356"/>
      <c r="U81" s="356"/>
      <c r="V81" s="286">
        <f t="shared" si="22"/>
        <v>100</v>
      </c>
    </row>
    <row r="82" spans="1:22" s="607" customFormat="1" ht="18.75">
      <c r="A82" s="328" t="s">
        <v>799</v>
      </c>
      <c r="B82" s="327" t="s">
        <v>800</v>
      </c>
      <c r="C82" s="362" t="s">
        <v>4</v>
      </c>
      <c r="D82" s="328" t="s">
        <v>655</v>
      </c>
      <c r="E82" s="328" t="s">
        <v>801</v>
      </c>
      <c r="F82" s="328"/>
      <c r="G82" s="313"/>
      <c r="H82" s="353">
        <f>H83</f>
        <v>53800</v>
      </c>
      <c r="I82" s="353">
        <f aca="true" t="shared" si="28" ref="I82:N82">I83</f>
        <v>0</v>
      </c>
      <c r="J82" s="353">
        <f t="shared" si="28"/>
        <v>49</v>
      </c>
      <c r="K82" s="353">
        <f t="shared" si="28"/>
        <v>50</v>
      </c>
      <c r="L82" s="353">
        <f t="shared" si="28"/>
        <v>60</v>
      </c>
      <c r="M82" s="353">
        <f t="shared" si="28"/>
        <v>53800</v>
      </c>
      <c r="N82" s="353">
        <f t="shared" si="28"/>
        <v>53800</v>
      </c>
      <c r="O82" s="316">
        <f t="shared" si="23"/>
        <v>100</v>
      </c>
      <c r="P82" s="364"/>
      <c r="Q82" s="364"/>
      <c r="R82" s="364"/>
      <c r="S82" s="364"/>
      <c r="T82" s="364"/>
      <c r="U82" s="364"/>
      <c r="V82" s="300">
        <f t="shared" si="22"/>
        <v>100</v>
      </c>
    </row>
    <row r="83" spans="1:22" s="318" customFormat="1" ht="94.5" customHeight="1">
      <c r="A83" s="328" t="s">
        <v>802</v>
      </c>
      <c r="B83" s="327" t="s">
        <v>129</v>
      </c>
      <c r="C83" s="362" t="s">
        <v>4</v>
      </c>
      <c r="D83" s="328" t="s">
        <v>655</v>
      </c>
      <c r="E83" s="328" t="s">
        <v>656</v>
      </c>
      <c r="F83" s="328"/>
      <c r="G83" s="331"/>
      <c r="H83" s="353">
        <f aca="true" t="shared" si="29" ref="H83:N83">H84</f>
        <v>53800</v>
      </c>
      <c r="I83" s="353">
        <f t="shared" si="29"/>
        <v>0</v>
      </c>
      <c r="J83" s="353">
        <f t="shared" si="29"/>
        <v>49</v>
      </c>
      <c r="K83" s="353">
        <f t="shared" si="29"/>
        <v>50</v>
      </c>
      <c r="L83" s="353">
        <f t="shared" si="29"/>
        <v>60</v>
      </c>
      <c r="M83" s="353">
        <f t="shared" si="29"/>
        <v>53800</v>
      </c>
      <c r="N83" s="608">
        <f t="shared" si="29"/>
        <v>53800</v>
      </c>
      <c r="O83" s="472">
        <f t="shared" si="23"/>
        <v>100</v>
      </c>
      <c r="P83" s="640"/>
      <c r="Q83" s="640"/>
      <c r="R83" s="640"/>
      <c r="S83" s="640"/>
      <c r="T83" s="640"/>
      <c r="U83" s="640"/>
      <c r="V83" s="473">
        <f t="shared" si="22"/>
        <v>100</v>
      </c>
    </row>
    <row r="84" spans="1:22" s="265" customFormat="1" ht="42" customHeight="1">
      <c r="A84" s="480" t="s">
        <v>803</v>
      </c>
      <c r="B84" s="481" t="s">
        <v>748</v>
      </c>
      <c r="C84" s="482" t="s">
        <v>4</v>
      </c>
      <c r="D84" s="480" t="s">
        <v>655</v>
      </c>
      <c r="E84" s="480" t="s">
        <v>656</v>
      </c>
      <c r="F84" s="480" t="s">
        <v>651</v>
      </c>
      <c r="G84" s="302"/>
      <c r="H84" s="352">
        <v>53800</v>
      </c>
      <c r="I84" s="512">
        <f>I85+I87</f>
        <v>0</v>
      </c>
      <c r="J84" s="512">
        <f>J85+J87</f>
        <v>49</v>
      </c>
      <c r="K84" s="512">
        <f>K85+K87</f>
        <v>50</v>
      </c>
      <c r="L84" s="615">
        <f>L85+L87</f>
        <v>60</v>
      </c>
      <c r="M84" s="352">
        <v>53800</v>
      </c>
      <c r="N84" s="613">
        <f>'2015 год прил. №1'!E263</f>
        <v>53800</v>
      </c>
      <c r="O84" s="349">
        <f t="shared" si="23"/>
        <v>100</v>
      </c>
      <c r="P84" s="630"/>
      <c r="Q84" s="630"/>
      <c r="R84" s="630"/>
      <c r="S84" s="630"/>
      <c r="T84" s="630"/>
      <c r="U84" s="630"/>
      <c r="V84" s="485">
        <f t="shared" si="22"/>
        <v>100</v>
      </c>
    </row>
    <row r="85" spans="1:22" s="574" customFormat="1" ht="25.5" customHeight="1">
      <c r="A85" s="346" t="s">
        <v>804</v>
      </c>
      <c r="B85" s="344" t="s">
        <v>805</v>
      </c>
      <c r="C85" s="345" t="s">
        <v>4</v>
      </c>
      <c r="D85" s="346" t="s">
        <v>657</v>
      </c>
      <c r="E85" s="586"/>
      <c r="F85" s="346"/>
      <c r="G85" s="331" t="s">
        <v>621</v>
      </c>
      <c r="H85" s="332">
        <f>H86</f>
        <v>143000</v>
      </c>
      <c r="I85" s="332">
        <f aca="true" t="shared" si="30" ref="I85:N85">I86</f>
        <v>0</v>
      </c>
      <c r="J85" s="332">
        <f t="shared" si="30"/>
        <v>39</v>
      </c>
      <c r="K85" s="332">
        <f t="shared" si="30"/>
        <v>40</v>
      </c>
      <c r="L85" s="332">
        <f t="shared" si="30"/>
        <v>40</v>
      </c>
      <c r="M85" s="332">
        <f t="shared" si="30"/>
        <v>143000</v>
      </c>
      <c r="N85" s="332">
        <f t="shared" si="30"/>
        <v>139916</v>
      </c>
      <c r="O85" s="285">
        <f t="shared" si="23"/>
        <v>97.84335664335664</v>
      </c>
      <c r="P85" s="356"/>
      <c r="Q85" s="356"/>
      <c r="R85" s="356"/>
      <c r="S85" s="356"/>
      <c r="T85" s="356"/>
      <c r="U85" s="356"/>
      <c r="V85" s="286">
        <f t="shared" si="22"/>
        <v>97.84335664335664</v>
      </c>
    </row>
    <row r="86" spans="1:22" s="607" customFormat="1" ht="77.25" customHeight="1">
      <c r="A86" s="524" t="s">
        <v>806</v>
      </c>
      <c r="B86" s="552" t="s">
        <v>807</v>
      </c>
      <c r="C86" s="553" t="s">
        <v>4</v>
      </c>
      <c r="D86" s="524" t="s">
        <v>657</v>
      </c>
      <c r="E86" s="524" t="s">
        <v>658</v>
      </c>
      <c r="F86" s="524"/>
      <c r="G86" s="319" t="s">
        <v>611</v>
      </c>
      <c r="H86" s="334">
        <f>H87</f>
        <v>143000</v>
      </c>
      <c r="I86" s="634">
        <v>0</v>
      </c>
      <c r="J86" s="634">
        <v>39</v>
      </c>
      <c r="K86" s="634">
        <v>40</v>
      </c>
      <c r="L86" s="635">
        <v>40</v>
      </c>
      <c r="M86" s="334">
        <f>M87</f>
        <v>143000</v>
      </c>
      <c r="N86" s="608">
        <f>N87</f>
        <v>139916</v>
      </c>
      <c r="O86" s="472">
        <f t="shared" si="23"/>
        <v>97.84335664335664</v>
      </c>
      <c r="P86" s="640"/>
      <c r="Q86" s="640"/>
      <c r="R86" s="640"/>
      <c r="S86" s="640"/>
      <c r="T86" s="640"/>
      <c r="U86" s="640"/>
      <c r="V86" s="473">
        <f t="shared" si="22"/>
        <v>97.84335664335664</v>
      </c>
    </row>
    <row r="87" spans="1:22" s="265" customFormat="1" ht="37.5">
      <c r="A87" s="311" t="s">
        <v>808</v>
      </c>
      <c r="B87" s="330" t="s">
        <v>748</v>
      </c>
      <c r="C87" s="339" t="s">
        <v>4</v>
      </c>
      <c r="D87" s="311" t="s">
        <v>657</v>
      </c>
      <c r="E87" s="311" t="s">
        <v>658</v>
      </c>
      <c r="F87" s="311" t="s">
        <v>651</v>
      </c>
      <c r="G87" s="319" t="s">
        <v>613</v>
      </c>
      <c r="H87" s="303">
        <v>143000</v>
      </c>
      <c r="I87" s="304">
        <f>SUM(I88:I89)</f>
        <v>0</v>
      </c>
      <c r="J87" s="304">
        <f>SUM(J88:J89)</f>
        <v>10</v>
      </c>
      <c r="K87" s="304">
        <f>SUM(K88:K89)</f>
        <v>10</v>
      </c>
      <c r="L87" s="297">
        <f>SUM(L88:L89)</f>
        <v>20</v>
      </c>
      <c r="M87" s="303">
        <v>143000</v>
      </c>
      <c r="N87" s="305">
        <f>'2015 год прил. №1'!E267</f>
        <v>139916</v>
      </c>
      <c r="O87" s="308">
        <f t="shared" si="23"/>
        <v>97.84335664335664</v>
      </c>
      <c r="P87" s="350"/>
      <c r="Q87" s="350"/>
      <c r="R87" s="350"/>
      <c r="S87" s="350"/>
      <c r="T87" s="350"/>
      <c r="U87" s="350"/>
      <c r="V87" s="306">
        <f t="shared" si="22"/>
        <v>97.84335664335664</v>
      </c>
    </row>
    <row r="88" spans="1:22" s="574" customFormat="1" ht="18.75">
      <c r="A88" s="346" t="s">
        <v>809</v>
      </c>
      <c r="B88" s="344" t="s">
        <v>810</v>
      </c>
      <c r="C88" s="345" t="s">
        <v>4</v>
      </c>
      <c r="D88" s="346" t="s">
        <v>659</v>
      </c>
      <c r="E88" s="346"/>
      <c r="F88" s="346"/>
      <c r="G88" s="371" t="s">
        <v>633</v>
      </c>
      <c r="H88" s="372">
        <f>H89+H91+H93</f>
        <v>85000</v>
      </c>
      <c r="I88" s="372">
        <f aca="true" t="shared" si="31" ref="I88:N88">I89+I91+I93</f>
        <v>0</v>
      </c>
      <c r="J88" s="372">
        <f t="shared" si="31"/>
        <v>5</v>
      </c>
      <c r="K88" s="372">
        <f t="shared" si="31"/>
        <v>5</v>
      </c>
      <c r="L88" s="372">
        <f t="shared" si="31"/>
        <v>10</v>
      </c>
      <c r="M88" s="372">
        <f t="shared" si="31"/>
        <v>85000</v>
      </c>
      <c r="N88" s="372">
        <f t="shared" si="31"/>
        <v>36121.05</v>
      </c>
      <c r="O88" s="285">
        <f t="shared" si="23"/>
        <v>42.49535294117647</v>
      </c>
      <c r="P88" s="356"/>
      <c r="Q88" s="356"/>
      <c r="R88" s="356"/>
      <c r="S88" s="356"/>
      <c r="T88" s="356"/>
      <c r="U88" s="356"/>
      <c r="V88" s="286">
        <f t="shared" si="22"/>
        <v>42.49535294117647</v>
      </c>
    </row>
    <row r="89" spans="1:22" s="607" customFormat="1" ht="75">
      <c r="A89" s="524" t="s">
        <v>811</v>
      </c>
      <c r="B89" s="552" t="s">
        <v>812</v>
      </c>
      <c r="C89" s="553" t="s">
        <v>4</v>
      </c>
      <c r="D89" s="553" t="s">
        <v>659</v>
      </c>
      <c r="E89" s="524" t="s">
        <v>660</v>
      </c>
      <c r="F89" s="524"/>
      <c r="G89" s="319" t="s">
        <v>614</v>
      </c>
      <c r="H89" s="334">
        <f>H90</f>
        <v>30000</v>
      </c>
      <c r="I89" s="634">
        <v>0</v>
      </c>
      <c r="J89" s="634">
        <v>5</v>
      </c>
      <c r="K89" s="634">
        <v>5</v>
      </c>
      <c r="L89" s="635">
        <v>10</v>
      </c>
      <c r="M89" s="334">
        <f>M90</f>
        <v>30000</v>
      </c>
      <c r="N89" s="608">
        <f>N90</f>
        <v>11351.05</v>
      </c>
      <c r="O89" s="472">
        <f t="shared" si="23"/>
        <v>37.83683333333333</v>
      </c>
      <c r="P89" s="640"/>
      <c r="Q89" s="640"/>
      <c r="R89" s="640"/>
      <c r="S89" s="640"/>
      <c r="T89" s="640"/>
      <c r="U89" s="640"/>
      <c r="V89" s="473">
        <f t="shared" si="22"/>
        <v>37.83683333333333</v>
      </c>
    </row>
    <row r="90" spans="1:22" s="265" customFormat="1" ht="37.5">
      <c r="A90" s="480" t="s">
        <v>813</v>
      </c>
      <c r="B90" s="481" t="s">
        <v>748</v>
      </c>
      <c r="C90" s="482" t="s">
        <v>4</v>
      </c>
      <c r="D90" s="482" t="s">
        <v>659</v>
      </c>
      <c r="E90" s="480" t="s">
        <v>660</v>
      </c>
      <c r="F90" s="480" t="s">
        <v>651</v>
      </c>
      <c r="G90" s="358"/>
      <c r="H90" s="352">
        <v>30000</v>
      </c>
      <c r="I90" s="512">
        <f aca="true" t="shared" si="32" ref="H90:M94">I91</f>
        <v>0</v>
      </c>
      <c r="J90" s="512">
        <f t="shared" si="32"/>
        <v>0</v>
      </c>
      <c r="K90" s="512">
        <f t="shared" si="32"/>
        <v>0</v>
      </c>
      <c r="L90" s="615">
        <f t="shared" si="32"/>
        <v>0</v>
      </c>
      <c r="M90" s="352">
        <v>30000</v>
      </c>
      <c r="N90" s="613">
        <f>'2015 год прил. №1'!E273</f>
        <v>11351.05</v>
      </c>
      <c r="O90" s="349">
        <f t="shared" si="23"/>
        <v>37.83683333333333</v>
      </c>
      <c r="P90" s="630"/>
      <c r="Q90" s="630"/>
      <c r="R90" s="630"/>
      <c r="S90" s="630"/>
      <c r="T90" s="630"/>
      <c r="U90" s="630"/>
      <c r="V90" s="485">
        <f t="shared" si="22"/>
        <v>37.83683333333333</v>
      </c>
    </row>
    <row r="91" spans="1:22" s="607" customFormat="1" ht="75">
      <c r="A91" s="524" t="s">
        <v>814</v>
      </c>
      <c r="B91" s="647" t="s">
        <v>815</v>
      </c>
      <c r="C91" s="553" t="s">
        <v>4</v>
      </c>
      <c r="D91" s="524" t="s">
        <v>659</v>
      </c>
      <c r="E91" s="524" t="s">
        <v>661</v>
      </c>
      <c r="F91" s="524"/>
      <c r="G91" s="313"/>
      <c r="H91" s="353">
        <f t="shared" si="32"/>
        <v>35000</v>
      </c>
      <c r="I91" s="340">
        <f t="shared" si="32"/>
        <v>0</v>
      </c>
      <c r="J91" s="340">
        <f t="shared" si="32"/>
        <v>0</v>
      </c>
      <c r="K91" s="340">
        <f t="shared" si="32"/>
        <v>0</v>
      </c>
      <c r="L91" s="341">
        <f t="shared" si="32"/>
        <v>0</v>
      </c>
      <c r="M91" s="353">
        <f t="shared" si="32"/>
        <v>35000</v>
      </c>
      <c r="N91" s="608">
        <f>N92</f>
        <v>21970</v>
      </c>
      <c r="O91" s="472">
        <f t="shared" si="23"/>
        <v>62.771428571428565</v>
      </c>
      <c r="P91" s="640"/>
      <c r="Q91" s="640"/>
      <c r="R91" s="640"/>
      <c r="S91" s="640"/>
      <c r="T91" s="640"/>
      <c r="U91" s="640"/>
      <c r="V91" s="473">
        <f t="shared" si="22"/>
        <v>62.771428571428565</v>
      </c>
    </row>
    <row r="92" spans="1:22" s="265" customFormat="1" ht="41.25" customHeight="1">
      <c r="A92" s="480" t="s">
        <v>816</v>
      </c>
      <c r="B92" s="481" t="s">
        <v>748</v>
      </c>
      <c r="C92" s="482" t="s">
        <v>4</v>
      </c>
      <c r="D92" s="482" t="s">
        <v>659</v>
      </c>
      <c r="E92" s="480" t="s">
        <v>661</v>
      </c>
      <c r="F92" s="480" t="s">
        <v>651</v>
      </c>
      <c r="G92" s="313"/>
      <c r="H92" s="352">
        <v>35000</v>
      </c>
      <c r="I92" s="512">
        <f t="shared" si="32"/>
        <v>0</v>
      </c>
      <c r="J92" s="512">
        <f t="shared" si="32"/>
        <v>0</v>
      </c>
      <c r="K92" s="512">
        <f t="shared" si="32"/>
        <v>0</v>
      </c>
      <c r="L92" s="615">
        <f t="shared" si="32"/>
        <v>0</v>
      </c>
      <c r="M92" s="352">
        <v>35000</v>
      </c>
      <c r="N92" s="613">
        <f>'2015 год прил. №1'!E277</f>
        <v>21970</v>
      </c>
      <c r="O92" s="349">
        <f t="shared" si="23"/>
        <v>62.771428571428565</v>
      </c>
      <c r="P92" s="630"/>
      <c r="Q92" s="630"/>
      <c r="R92" s="630"/>
      <c r="S92" s="630"/>
      <c r="T92" s="630"/>
      <c r="U92" s="630"/>
      <c r="V92" s="485">
        <f t="shared" si="22"/>
        <v>62.771428571428565</v>
      </c>
    </row>
    <row r="93" spans="1:22" s="318" customFormat="1" ht="75" customHeight="1">
      <c r="A93" s="328" t="s">
        <v>817</v>
      </c>
      <c r="B93" s="327" t="s">
        <v>818</v>
      </c>
      <c r="C93" s="362" t="s">
        <v>4</v>
      </c>
      <c r="D93" s="362" t="s">
        <v>659</v>
      </c>
      <c r="E93" s="328" t="s">
        <v>662</v>
      </c>
      <c r="F93" s="328"/>
      <c r="G93" s="313"/>
      <c r="H93" s="353">
        <f>H94</f>
        <v>20000</v>
      </c>
      <c r="I93" s="340">
        <f t="shared" si="32"/>
        <v>0</v>
      </c>
      <c r="J93" s="340">
        <f t="shared" si="32"/>
        <v>0</v>
      </c>
      <c r="K93" s="340">
        <f t="shared" si="32"/>
        <v>0</v>
      </c>
      <c r="L93" s="341">
        <f t="shared" si="32"/>
        <v>0</v>
      </c>
      <c r="M93" s="353">
        <f>M94</f>
        <v>20000</v>
      </c>
      <c r="N93" s="337">
        <f>N94</f>
        <v>2800</v>
      </c>
      <c r="O93" s="316">
        <f t="shared" si="23"/>
        <v>14.000000000000002</v>
      </c>
      <c r="P93" s="364"/>
      <c r="Q93" s="364"/>
      <c r="R93" s="364"/>
      <c r="S93" s="364"/>
      <c r="T93" s="364"/>
      <c r="U93" s="364"/>
      <c r="V93" s="300">
        <f t="shared" si="22"/>
        <v>14.000000000000002</v>
      </c>
    </row>
    <row r="94" spans="1:22" s="265" customFormat="1" ht="36" customHeight="1">
      <c r="A94" s="480" t="s">
        <v>819</v>
      </c>
      <c r="B94" s="481" t="s">
        <v>748</v>
      </c>
      <c r="C94" s="482" t="s">
        <v>4</v>
      </c>
      <c r="D94" s="482" t="s">
        <v>659</v>
      </c>
      <c r="E94" s="480" t="s">
        <v>662</v>
      </c>
      <c r="F94" s="480" t="s">
        <v>651</v>
      </c>
      <c r="G94" s="313" t="s">
        <v>621</v>
      </c>
      <c r="H94" s="352">
        <v>20000</v>
      </c>
      <c r="I94" s="512">
        <f t="shared" si="32"/>
        <v>0</v>
      </c>
      <c r="J94" s="512">
        <f t="shared" si="32"/>
        <v>0</v>
      </c>
      <c r="K94" s="512">
        <f t="shared" si="32"/>
        <v>0</v>
      </c>
      <c r="L94" s="615">
        <f t="shared" si="32"/>
        <v>0</v>
      </c>
      <c r="M94" s="352">
        <v>20000</v>
      </c>
      <c r="N94" s="613">
        <f>'2015 год прил. №1'!E281</f>
        <v>2800</v>
      </c>
      <c r="O94" s="349">
        <f>N94/H94*100</f>
        <v>14.000000000000002</v>
      </c>
      <c r="P94" s="630"/>
      <c r="Q94" s="630"/>
      <c r="R94" s="630"/>
      <c r="S94" s="630"/>
      <c r="T94" s="630"/>
      <c r="U94" s="630"/>
      <c r="V94" s="485">
        <f t="shared" si="22"/>
        <v>14.000000000000002</v>
      </c>
    </row>
    <row r="95" spans="1:22" s="584" customFormat="1" ht="17.25" customHeight="1">
      <c r="A95" s="497" t="s">
        <v>629</v>
      </c>
      <c r="B95" s="625" t="s">
        <v>820</v>
      </c>
      <c r="C95" s="569" t="s">
        <v>4</v>
      </c>
      <c r="D95" s="497" t="s">
        <v>705</v>
      </c>
      <c r="E95" s="497"/>
      <c r="F95" s="497"/>
      <c r="G95" s="499" t="s">
        <v>611</v>
      </c>
      <c r="H95" s="500">
        <f>H96+H99</f>
        <v>5566400</v>
      </c>
      <c r="I95" s="500">
        <f aca="true" t="shared" si="33" ref="I95:N95">I96+I99</f>
        <v>0</v>
      </c>
      <c r="J95" s="500">
        <f t="shared" si="33"/>
        <v>0</v>
      </c>
      <c r="K95" s="500">
        <f t="shared" si="33"/>
        <v>0</v>
      </c>
      <c r="L95" s="500">
        <f t="shared" si="33"/>
        <v>0</v>
      </c>
      <c r="M95" s="500">
        <f t="shared" si="33"/>
        <v>5566400</v>
      </c>
      <c r="N95" s="500">
        <f t="shared" si="33"/>
        <v>5540416.95</v>
      </c>
      <c r="O95" s="501">
        <f t="shared" si="23"/>
        <v>99.53321626185686</v>
      </c>
      <c r="P95" s="636"/>
      <c r="Q95" s="636"/>
      <c r="R95" s="636"/>
      <c r="S95" s="636"/>
      <c r="T95" s="636"/>
      <c r="U95" s="636"/>
      <c r="V95" s="503">
        <f t="shared" si="22"/>
        <v>99.53321626185686</v>
      </c>
    </row>
    <row r="96" spans="1:22" s="574" customFormat="1" ht="17.25" customHeight="1">
      <c r="A96" s="346" t="s">
        <v>632</v>
      </c>
      <c r="B96" s="344" t="s">
        <v>821</v>
      </c>
      <c r="C96" s="345" t="s">
        <v>4</v>
      </c>
      <c r="D96" s="346" t="s">
        <v>665</v>
      </c>
      <c r="E96" s="346"/>
      <c r="F96" s="346"/>
      <c r="G96" s="331" t="s">
        <v>621</v>
      </c>
      <c r="H96" s="332">
        <f>H97</f>
        <v>4956400</v>
      </c>
      <c r="I96" s="638"/>
      <c r="J96" s="638"/>
      <c r="K96" s="638"/>
      <c r="L96" s="639"/>
      <c r="M96" s="285">
        <f>M97</f>
        <v>4956400</v>
      </c>
      <c r="N96" s="285">
        <f>N97</f>
        <v>4944290.2</v>
      </c>
      <c r="O96" s="285">
        <f t="shared" si="23"/>
        <v>99.75567347268179</v>
      </c>
      <c r="P96" s="356"/>
      <c r="Q96" s="356"/>
      <c r="R96" s="356"/>
      <c r="S96" s="356"/>
      <c r="T96" s="356"/>
      <c r="U96" s="356"/>
      <c r="V96" s="286">
        <f t="shared" si="22"/>
        <v>99.75567347268179</v>
      </c>
    </row>
    <row r="97" spans="1:22" s="318" customFormat="1" ht="59.25" customHeight="1">
      <c r="A97" s="328" t="s">
        <v>822</v>
      </c>
      <c r="B97" s="365" t="s">
        <v>823</v>
      </c>
      <c r="C97" s="362" t="s">
        <v>4</v>
      </c>
      <c r="D97" s="328" t="s">
        <v>663</v>
      </c>
      <c r="E97" s="328" t="s">
        <v>664</v>
      </c>
      <c r="F97" s="328"/>
      <c r="G97" s="313" t="s">
        <v>611</v>
      </c>
      <c r="H97" s="353">
        <f>H98</f>
        <v>4956400</v>
      </c>
      <c r="I97" s="335"/>
      <c r="J97" s="335"/>
      <c r="K97" s="335"/>
      <c r="L97" s="336"/>
      <c r="M97" s="353">
        <f>M98</f>
        <v>4956400</v>
      </c>
      <c r="N97" s="337">
        <f>N98</f>
        <v>4944290.2</v>
      </c>
      <c r="O97" s="316">
        <f t="shared" si="23"/>
        <v>99.75567347268179</v>
      </c>
      <c r="P97" s="364"/>
      <c r="Q97" s="364"/>
      <c r="R97" s="364"/>
      <c r="S97" s="364"/>
      <c r="T97" s="364"/>
      <c r="U97" s="364"/>
      <c r="V97" s="300">
        <f t="shared" si="22"/>
        <v>99.75567347268179</v>
      </c>
    </row>
    <row r="98" spans="1:22" s="265" customFormat="1" ht="39" customHeight="1">
      <c r="A98" s="480" t="s">
        <v>824</v>
      </c>
      <c r="B98" s="481" t="s">
        <v>748</v>
      </c>
      <c r="C98" s="482" t="s">
        <v>4</v>
      </c>
      <c r="D98" s="480" t="s">
        <v>665</v>
      </c>
      <c r="E98" s="480" t="s">
        <v>664</v>
      </c>
      <c r="F98" s="480" t="s">
        <v>651</v>
      </c>
      <c r="G98" s="313" t="s">
        <v>613</v>
      </c>
      <c r="H98" s="352">
        <v>4956400</v>
      </c>
      <c r="I98" s="619"/>
      <c r="J98" s="619"/>
      <c r="K98" s="619"/>
      <c r="L98" s="620"/>
      <c r="M98" s="352">
        <v>4956400</v>
      </c>
      <c r="N98" s="613">
        <f>'2015 год прил. №1'!E287</f>
        <v>4944290.2</v>
      </c>
      <c r="O98" s="349">
        <f t="shared" si="23"/>
        <v>99.75567347268179</v>
      </c>
      <c r="P98" s="630"/>
      <c r="Q98" s="630"/>
      <c r="R98" s="630"/>
      <c r="S98" s="630"/>
      <c r="T98" s="630"/>
      <c r="U98" s="630"/>
      <c r="V98" s="485">
        <f t="shared" si="22"/>
        <v>99.75567347268179</v>
      </c>
    </row>
    <row r="99" spans="1:22" s="574" customFormat="1" ht="17.25" customHeight="1">
      <c r="A99" s="346" t="s">
        <v>825</v>
      </c>
      <c r="B99" s="344" t="s">
        <v>826</v>
      </c>
      <c r="C99" s="345" t="s">
        <v>4</v>
      </c>
      <c r="D99" s="346" t="s">
        <v>666</v>
      </c>
      <c r="E99" s="346"/>
      <c r="F99" s="346"/>
      <c r="G99" s="331" t="s">
        <v>633</v>
      </c>
      <c r="H99" s="332">
        <f>H100</f>
        <v>610000</v>
      </c>
      <c r="I99" s="332">
        <f aca="true" t="shared" si="34" ref="I99:N99">I100</f>
        <v>0</v>
      </c>
      <c r="J99" s="332">
        <f t="shared" si="34"/>
        <v>0</v>
      </c>
      <c r="K99" s="332">
        <f t="shared" si="34"/>
        <v>0</v>
      </c>
      <c r="L99" s="332">
        <f t="shared" si="34"/>
        <v>0</v>
      </c>
      <c r="M99" s="332">
        <f t="shared" si="34"/>
        <v>610000</v>
      </c>
      <c r="N99" s="332">
        <f t="shared" si="34"/>
        <v>596126.75</v>
      </c>
      <c r="O99" s="285">
        <f t="shared" si="23"/>
        <v>97.72569672131148</v>
      </c>
      <c r="P99" s="356"/>
      <c r="Q99" s="356"/>
      <c r="R99" s="356"/>
      <c r="S99" s="356"/>
      <c r="T99" s="356"/>
      <c r="U99" s="356"/>
      <c r="V99" s="286">
        <f t="shared" si="22"/>
        <v>97.72569672131148</v>
      </c>
    </row>
    <row r="100" spans="1:22" s="318" customFormat="1" ht="58.5" customHeight="1">
      <c r="A100" s="328" t="s">
        <v>827</v>
      </c>
      <c r="B100" s="327" t="s">
        <v>828</v>
      </c>
      <c r="C100" s="362" t="s">
        <v>4</v>
      </c>
      <c r="D100" s="328" t="s">
        <v>666</v>
      </c>
      <c r="E100" s="328" t="s">
        <v>669</v>
      </c>
      <c r="F100" s="328"/>
      <c r="G100" s="346"/>
      <c r="H100" s="719">
        <f>H101</f>
        <v>610000</v>
      </c>
      <c r="I100" s="719">
        <f aca="true" t="shared" si="35" ref="I100:N100">I101</f>
        <v>0</v>
      </c>
      <c r="J100" s="719">
        <f t="shared" si="35"/>
        <v>0</v>
      </c>
      <c r="K100" s="719">
        <f t="shared" si="35"/>
        <v>0</v>
      </c>
      <c r="L100" s="719">
        <f t="shared" si="35"/>
        <v>0</v>
      </c>
      <c r="M100" s="719">
        <f>M101</f>
        <v>610000</v>
      </c>
      <c r="N100" s="719">
        <f t="shared" si="35"/>
        <v>596126.75</v>
      </c>
      <c r="O100" s="472">
        <f t="shared" si="23"/>
        <v>97.72569672131148</v>
      </c>
      <c r="P100" s="640"/>
      <c r="Q100" s="640"/>
      <c r="R100" s="640"/>
      <c r="S100" s="640"/>
      <c r="T100" s="640"/>
      <c r="U100" s="640"/>
      <c r="V100" s="473">
        <f t="shared" si="22"/>
        <v>97.72569672131148</v>
      </c>
    </row>
    <row r="101" spans="1:22" s="265" customFormat="1" ht="42" customHeight="1">
      <c r="A101" s="480" t="s">
        <v>829</v>
      </c>
      <c r="B101" s="481" t="s">
        <v>748</v>
      </c>
      <c r="C101" s="482" t="s">
        <v>4</v>
      </c>
      <c r="D101" s="480" t="s">
        <v>666</v>
      </c>
      <c r="E101" s="480" t="s">
        <v>669</v>
      </c>
      <c r="F101" s="480" t="s">
        <v>651</v>
      </c>
      <c r="G101" s="311"/>
      <c r="H101" s="686">
        <v>610000</v>
      </c>
      <c r="I101" s="619"/>
      <c r="J101" s="619"/>
      <c r="K101" s="619"/>
      <c r="L101" s="620"/>
      <c r="M101" s="686">
        <v>610000</v>
      </c>
      <c r="N101" s="613">
        <f>'2015 год прил. №1'!E296</f>
        <v>596126.75</v>
      </c>
      <c r="O101" s="349">
        <f t="shared" si="23"/>
        <v>97.72569672131148</v>
      </c>
      <c r="P101" s="630"/>
      <c r="Q101" s="630"/>
      <c r="R101" s="630"/>
      <c r="S101" s="630"/>
      <c r="T101" s="630"/>
      <c r="U101" s="630"/>
      <c r="V101" s="485">
        <f t="shared" si="22"/>
        <v>97.72569672131148</v>
      </c>
    </row>
    <row r="102" spans="1:22" s="584" customFormat="1" ht="24.75" customHeight="1">
      <c r="A102" s="497" t="s">
        <v>636</v>
      </c>
      <c r="B102" s="648" t="s">
        <v>709</v>
      </c>
      <c r="C102" s="569" t="s">
        <v>4</v>
      </c>
      <c r="D102" s="497" t="s">
        <v>710</v>
      </c>
      <c r="E102" s="497"/>
      <c r="F102" s="497"/>
      <c r="G102" s="649"/>
      <c r="H102" s="650">
        <f>H103+H106</f>
        <v>8549700</v>
      </c>
      <c r="I102" s="650">
        <f aca="true" t="shared" si="36" ref="I102:N102">I103+I106</f>
        <v>0</v>
      </c>
      <c r="J102" s="650">
        <f t="shared" si="36"/>
        <v>0</v>
      </c>
      <c r="K102" s="650">
        <f t="shared" si="36"/>
        <v>0</v>
      </c>
      <c r="L102" s="650">
        <f t="shared" si="36"/>
        <v>0</v>
      </c>
      <c r="M102" s="650">
        <f t="shared" si="36"/>
        <v>8549700</v>
      </c>
      <c r="N102" s="650">
        <f t="shared" si="36"/>
        <v>8075839.99</v>
      </c>
      <c r="O102" s="501">
        <f t="shared" si="23"/>
        <v>94.45758319005346</v>
      </c>
      <c r="P102" s="636"/>
      <c r="Q102" s="636"/>
      <c r="R102" s="636"/>
      <c r="S102" s="636"/>
      <c r="T102" s="636"/>
      <c r="U102" s="636"/>
      <c r="V102" s="503">
        <f t="shared" si="22"/>
        <v>94.45758319005346</v>
      </c>
    </row>
    <row r="103" spans="1:22" s="574" customFormat="1" ht="24" customHeight="1">
      <c r="A103" s="651" t="s">
        <v>637</v>
      </c>
      <c r="B103" s="344" t="s">
        <v>830</v>
      </c>
      <c r="C103" s="345" t="s">
        <v>4</v>
      </c>
      <c r="D103" s="346" t="s">
        <v>831</v>
      </c>
      <c r="E103" s="346"/>
      <c r="F103" s="346"/>
      <c r="G103" s="283"/>
      <c r="H103" s="284">
        <f aca="true" t="shared" si="37" ref="H103:N103">H104</f>
        <v>238600</v>
      </c>
      <c r="I103" s="284">
        <f t="shared" si="37"/>
        <v>0</v>
      </c>
      <c r="J103" s="284">
        <f t="shared" si="37"/>
        <v>0</v>
      </c>
      <c r="K103" s="284">
        <f t="shared" si="37"/>
        <v>0</v>
      </c>
      <c r="L103" s="284">
        <f t="shared" si="37"/>
        <v>0</v>
      </c>
      <c r="M103" s="284">
        <f t="shared" si="37"/>
        <v>238600</v>
      </c>
      <c r="N103" s="284">
        <f t="shared" si="37"/>
        <v>238505.13</v>
      </c>
      <c r="O103" s="285">
        <f t="shared" si="23"/>
        <v>99.96023889354568</v>
      </c>
      <c r="P103" s="356"/>
      <c r="Q103" s="356"/>
      <c r="R103" s="356"/>
      <c r="S103" s="356"/>
      <c r="T103" s="356"/>
      <c r="U103" s="356"/>
      <c r="V103" s="286">
        <f t="shared" si="22"/>
        <v>99.96023889354568</v>
      </c>
    </row>
    <row r="104" spans="1:22" s="318" customFormat="1" ht="57" customHeight="1">
      <c r="A104" s="478" t="s">
        <v>832</v>
      </c>
      <c r="B104" s="327" t="s">
        <v>415</v>
      </c>
      <c r="C104" s="362" t="s">
        <v>4</v>
      </c>
      <c r="D104" s="328" t="s">
        <v>831</v>
      </c>
      <c r="E104" s="328" t="s">
        <v>833</v>
      </c>
      <c r="F104" s="328"/>
      <c r="G104" s="288"/>
      <c r="H104" s="290">
        <f aca="true" t="shared" si="38" ref="H104:N104">H105</f>
        <v>238600</v>
      </c>
      <c r="I104" s="290">
        <f t="shared" si="38"/>
        <v>0</v>
      </c>
      <c r="J104" s="290">
        <f t="shared" si="38"/>
        <v>0</v>
      </c>
      <c r="K104" s="290">
        <f t="shared" si="38"/>
        <v>0</v>
      </c>
      <c r="L104" s="290">
        <f t="shared" si="38"/>
        <v>0</v>
      </c>
      <c r="M104" s="290">
        <f t="shared" si="38"/>
        <v>238600</v>
      </c>
      <c r="N104" s="337">
        <f t="shared" si="38"/>
        <v>238505.13</v>
      </c>
      <c r="O104" s="316">
        <f t="shared" si="23"/>
        <v>99.96023889354568</v>
      </c>
      <c r="P104" s="364"/>
      <c r="Q104" s="364"/>
      <c r="R104" s="364"/>
      <c r="S104" s="364"/>
      <c r="T104" s="364"/>
      <c r="U104" s="364"/>
      <c r="V104" s="300">
        <f t="shared" si="22"/>
        <v>99.96023889354568</v>
      </c>
    </row>
    <row r="105" spans="1:22" s="265" customFormat="1" ht="24.75" customHeight="1">
      <c r="A105" s="687" t="s">
        <v>834</v>
      </c>
      <c r="B105" s="481" t="s">
        <v>749</v>
      </c>
      <c r="C105" s="482" t="s">
        <v>4</v>
      </c>
      <c r="D105" s="480" t="s">
        <v>831</v>
      </c>
      <c r="E105" s="480" t="s">
        <v>833</v>
      </c>
      <c r="F105" s="480" t="s">
        <v>613</v>
      </c>
      <c r="G105" s="294"/>
      <c r="H105" s="352">
        <v>238600</v>
      </c>
      <c r="I105" s="619"/>
      <c r="J105" s="619"/>
      <c r="K105" s="619"/>
      <c r="L105" s="620"/>
      <c r="M105" s="352">
        <v>238600</v>
      </c>
      <c r="N105" s="613">
        <f>'2015 год прил. №1'!E302</f>
        <v>238505.13</v>
      </c>
      <c r="O105" s="349">
        <f t="shared" si="23"/>
        <v>99.96023889354568</v>
      </c>
      <c r="P105" s="630"/>
      <c r="Q105" s="630"/>
      <c r="R105" s="630"/>
      <c r="S105" s="630"/>
      <c r="T105" s="630"/>
      <c r="U105" s="630"/>
      <c r="V105" s="485">
        <f t="shared" si="22"/>
        <v>99.96023889354568</v>
      </c>
    </row>
    <row r="106" spans="1:22" s="574" customFormat="1" ht="22.5" customHeight="1">
      <c r="A106" s="346" t="s">
        <v>835</v>
      </c>
      <c r="B106" s="344" t="s">
        <v>836</v>
      </c>
      <c r="C106" s="345" t="s">
        <v>4</v>
      </c>
      <c r="D106" s="346" t="s">
        <v>671</v>
      </c>
      <c r="E106" s="346"/>
      <c r="F106" s="346"/>
      <c r="G106" s="283" t="s">
        <v>613</v>
      </c>
      <c r="H106" s="284">
        <f>H107+H110+H112</f>
        <v>8311100</v>
      </c>
      <c r="I106" s="284">
        <f aca="true" t="shared" si="39" ref="I106:N106">I107+I110+I112</f>
        <v>0</v>
      </c>
      <c r="J106" s="284">
        <f t="shared" si="39"/>
        <v>0</v>
      </c>
      <c r="K106" s="284">
        <f t="shared" si="39"/>
        <v>0</v>
      </c>
      <c r="L106" s="284">
        <f t="shared" si="39"/>
        <v>0</v>
      </c>
      <c r="M106" s="284">
        <f t="shared" si="39"/>
        <v>8311100</v>
      </c>
      <c r="N106" s="284">
        <f t="shared" si="39"/>
        <v>7837334.86</v>
      </c>
      <c r="O106" s="285">
        <f t="shared" si="23"/>
        <v>94.29960967862256</v>
      </c>
      <c r="P106" s="356"/>
      <c r="Q106" s="356"/>
      <c r="R106" s="356"/>
      <c r="S106" s="356"/>
      <c r="T106" s="356"/>
      <c r="U106" s="356"/>
      <c r="V106" s="286">
        <f t="shared" si="22"/>
        <v>94.29960967862256</v>
      </c>
    </row>
    <row r="107" spans="1:22" s="318" customFormat="1" ht="75" customHeight="1">
      <c r="A107" s="328" t="s">
        <v>837</v>
      </c>
      <c r="B107" s="365" t="s">
        <v>419</v>
      </c>
      <c r="C107" s="362" t="s">
        <v>4</v>
      </c>
      <c r="D107" s="328" t="s">
        <v>671</v>
      </c>
      <c r="E107" s="328" t="s">
        <v>838</v>
      </c>
      <c r="F107" s="328"/>
      <c r="G107" s="288"/>
      <c r="H107" s="290">
        <f>SUM(H108:H109)</f>
        <v>2234400</v>
      </c>
      <c r="I107" s="335"/>
      <c r="J107" s="335"/>
      <c r="K107" s="335"/>
      <c r="L107" s="336"/>
      <c r="M107" s="290">
        <f>SUM(M108:M109)</f>
        <v>2234400</v>
      </c>
      <c r="N107" s="290">
        <f>SUM(N108:N109)</f>
        <v>1979798.23</v>
      </c>
      <c r="O107" s="316">
        <f t="shared" si="23"/>
        <v>88.60536296097386</v>
      </c>
      <c r="P107" s="364"/>
      <c r="Q107" s="364"/>
      <c r="R107" s="364"/>
      <c r="S107" s="364"/>
      <c r="T107" s="364"/>
      <c r="U107" s="364"/>
      <c r="V107" s="292">
        <f t="shared" si="22"/>
        <v>88.60536296097386</v>
      </c>
    </row>
    <row r="108" spans="1:22" s="265" customFormat="1" ht="79.5" customHeight="1">
      <c r="A108" s="451" t="s">
        <v>839</v>
      </c>
      <c r="B108" s="483" t="s">
        <v>747</v>
      </c>
      <c r="C108" s="482" t="s">
        <v>4</v>
      </c>
      <c r="D108" s="480" t="s">
        <v>671</v>
      </c>
      <c r="E108" s="480" t="s">
        <v>838</v>
      </c>
      <c r="F108" s="480" t="s">
        <v>740</v>
      </c>
      <c r="G108" s="288"/>
      <c r="H108" s="352">
        <v>2081400</v>
      </c>
      <c r="I108" s="619"/>
      <c r="J108" s="619"/>
      <c r="K108" s="619"/>
      <c r="L108" s="620"/>
      <c r="M108" s="352">
        <v>2081400</v>
      </c>
      <c r="N108" s="613">
        <f>'2015 год прил. №1'!E307</f>
        <v>1841458</v>
      </c>
      <c r="O108" s="349">
        <f>N108/H108*100</f>
        <v>88.472086095897</v>
      </c>
      <c r="P108" s="630"/>
      <c r="Q108" s="630"/>
      <c r="R108" s="630"/>
      <c r="S108" s="630"/>
      <c r="T108" s="630"/>
      <c r="U108" s="630"/>
      <c r="V108" s="485">
        <f t="shared" si="22"/>
        <v>88.472086095897</v>
      </c>
    </row>
    <row r="109" spans="1:22" s="265" customFormat="1" ht="40.5" customHeight="1">
      <c r="A109" s="451" t="s">
        <v>840</v>
      </c>
      <c r="B109" s="481" t="s">
        <v>748</v>
      </c>
      <c r="C109" s="482" t="s">
        <v>4</v>
      </c>
      <c r="D109" s="480" t="s">
        <v>671</v>
      </c>
      <c r="E109" s="480" t="s">
        <v>838</v>
      </c>
      <c r="F109" s="480" t="s">
        <v>651</v>
      </c>
      <c r="G109" s="288"/>
      <c r="H109" s="352">
        <v>153000</v>
      </c>
      <c r="I109" s="619"/>
      <c r="J109" s="619"/>
      <c r="K109" s="619"/>
      <c r="L109" s="620"/>
      <c r="M109" s="352">
        <v>153000</v>
      </c>
      <c r="N109" s="613">
        <f>'2015 год прил. №1'!E310+'2015 год прил. №1'!E312</f>
        <v>138340.23</v>
      </c>
      <c r="O109" s="349">
        <f t="shared" si="23"/>
        <v>90.41845098039217</v>
      </c>
      <c r="P109" s="630"/>
      <c r="Q109" s="630"/>
      <c r="R109" s="630"/>
      <c r="S109" s="630"/>
      <c r="T109" s="630"/>
      <c r="U109" s="630"/>
      <c r="V109" s="485">
        <f t="shared" si="22"/>
        <v>90.41845098039217</v>
      </c>
    </row>
    <row r="110" spans="1:22" s="318" customFormat="1" ht="73.5" customHeight="1">
      <c r="A110" s="328" t="s">
        <v>841</v>
      </c>
      <c r="B110" s="652" t="s">
        <v>842</v>
      </c>
      <c r="C110" s="328" t="s">
        <v>4</v>
      </c>
      <c r="D110" s="328" t="s">
        <v>671</v>
      </c>
      <c r="E110" s="328" t="s">
        <v>843</v>
      </c>
      <c r="F110" s="147"/>
      <c r="G110" s="288"/>
      <c r="H110" s="290">
        <f aca="true" t="shared" si="40" ref="H110:N110">H111</f>
        <v>3761800</v>
      </c>
      <c r="I110" s="290">
        <f t="shared" si="40"/>
        <v>0</v>
      </c>
      <c r="J110" s="290">
        <f t="shared" si="40"/>
        <v>0</v>
      </c>
      <c r="K110" s="290">
        <f t="shared" si="40"/>
        <v>0</v>
      </c>
      <c r="L110" s="290">
        <f t="shared" si="40"/>
        <v>0</v>
      </c>
      <c r="M110" s="290">
        <f t="shared" si="40"/>
        <v>3761800</v>
      </c>
      <c r="N110" s="337">
        <f t="shared" si="40"/>
        <v>3697025</v>
      </c>
      <c r="O110" s="316">
        <f t="shared" si="23"/>
        <v>98.27808495932798</v>
      </c>
      <c r="P110" s="364"/>
      <c r="Q110" s="364"/>
      <c r="R110" s="364"/>
      <c r="S110" s="364"/>
      <c r="T110" s="364"/>
      <c r="U110" s="364"/>
      <c r="V110" s="300">
        <f t="shared" si="22"/>
        <v>98.27808495932798</v>
      </c>
    </row>
    <row r="111" spans="1:22" s="265" customFormat="1" ht="18.75" customHeight="1">
      <c r="A111" s="451" t="s">
        <v>844</v>
      </c>
      <c r="B111" s="479" t="s">
        <v>749</v>
      </c>
      <c r="C111" s="482" t="s">
        <v>4</v>
      </c>
      <c r="D111" s="480" t="s">
        <v>671</v>
      </c>
      <c r="E111" s="480" t="s">
        <v>843</v>
      </c>
      <c r="F111" s="480" t="s">
        <v>613</v>
      </c>
      <c r="G111" s="294"/>
      <c r="H111" s="352">
        <v>3761800</v>
      </c>
      <c r="I111" s="619"/>
      <c r="J111" s="619"/>
      <c r="K111" s="619"/>
      <c r="L111" s="620"/>
      <c r="M111" s="352">
        <v>3761800</v>
      </c>
      <c r="N111" s="613">
        <f>'2015 год прил. №1'!E318</f>
        <v>3697025</v>
      </c>
      <c r="O111" s="349">
        <f t="shared" si="23"/>
        <v>98.27808495932798</v>
      </c>
      <c r="P111" s="630"/>
      <c r="Q111" s="630"/>
      <c r="R111" s="630"/>
      <c r="S111" s="630"/>
      <c r="T111" s="630"/>
      <c r="U111" s="630"/>
      <c r="V111" s="485">
        <f t="shared" si="22"/>
        <v>98.27808495932798</v>
      </c>
    </row>
    <row r="112" spans="1:22" s="318" customFormat="1" ht="56.25" customHeight="1">
      <c r="A112" s="328" t="s">
        <v>845</v>
      </c>
      <c r="B112" s="327" t="s">
        <v>433</v>
      </c>
      <c r="C112" s="362" t="s">
        <v>4</v>
      </c>
      <c r="D112" s="328" t="s">
        <v>671</v>
      </c>
      <c r="E112" s="363" t="s">
        <v>846</v>
      </c>
      <c r="F112" s="328"/>
      <c r="G112" s="288"/>
      <c r="H112" s="290">
        <f>H113</f>
        <v>2314900</v>
      </c>
      <c r="I112" s="335"/>
      <c r="J112" s="335"/>
      <c r="K112" s="335"/>
      <c r="L112" s="336"/>
      <c r="M112" s="290">
        <f>M113</f>
        <v>2314900</v>
      </c>
      <c r="N112" s="337">
        <f>N113</f>
        <v>2160511.63</v>
      </c>
      <c r="O112" s="316">
        <f t="shared" si="23"/>
        <v>93.33066784742321</v>
      </c>
      <c r="P112" s="364"/>
      <c r="Q112" s="364"/>
      <c r="R112" s="364"/>
      <c r="S112" s="364"/>
      <c r="T112" s="364"/>
      <c r="U112" s="364"/>
      <c r="V112" s="292">
        <f t="shared" si="22"/>
        <v>93.33066784742321</v>
      </c>
    </row>
    <row r="113" spans="1:22" s="265" customFormat="1" ht="23.25" customHeight="1">
      <c r="A113" s="451" t="s">
        <v>845</v>
      </c>
      <c r="B113" s="479" t="s">
        <v>749</v>
      </c>
      <c r="C113" s="482" t="s">
        <v>4</v>
      </c>
      <c r="D113" s="480" t="s">
        <v>671</v>
      </c>
      <c r="E113" s="679" t="s">
        <v>846</v>
      </c>
      <c r="F113" s="480" t="s">
        <v>613</v>
      </c>
      <c r="G113" s="361"/>
      <c r="H113" s="303">
        <v>2314900</v>
      </c>
      <c r="I113" s="619"/>
      <c r="J113" s="619"/>
      <c r="K113" s="619"/>
      <c r="L113" s="620"/>
      <c r="M113" s="303">
        <v>2314900</v>
      </c>
      <c r="N113" s="613">
        <f>'2015 год прил. №1'!E322</f>
        <v>2160511.63</v>
      </c>
      <c r="O113" s="349">
        <f t="shared" si="23"/>
        <v>93.33066784742321</v>
      </c>
      <c r="P113" s="630"/>
      <c r="Q113" s="630"/>
      <c r="R113" s="630"/>
      <c r="S113" s="630"/>
      <c r="T113" s="630"/>
      <c r="U113" s="630"/>
      <c r="V113" s="485">
        <f t="shared" si="22"/>
        <v>93.33066784742321</v>
      </c>
    </row>
    <row r="114" spans="1:22" s="584" customFormat="1" ht="31.5" customHeight="1">
      <c r="A114" s="497" t="s">
        <v>638</v>
      </c>
      <c r="B114" s="625" t="s">
        <v>715</v>
      </c>
      <c r="C114" s="569" t="s">
        <v>4</v>
      </c>
      <c r="D114" s="497" t="s">
        <v>716</v>
      </c>
      <c r="E114" s="593"/>
      <c r="F114" s="497"/>
      <c r="G114" s="649"/>
      <c r="H114" s="650">
        <f>H115</f>
        <v>544700</v>
      </c>
      <c r="I114" s="650">
        <f aca="true" t="shared" si="41" ref="I114:N115">I115</f>
        <v>0</v>
      </c>
      <c r="J114" s="650">
        <f t="shared" si="41"/>
        <v>0</v>
      </c>
      <c r="K114" s="650">
        <f t="shared" si="41"/>
        <v>0</v>
      </c>
      <c r="L114" s="650">
        <f t="shared" si="41"/>
        <v>0</v>
      </c>
      <c r="M114" s="650">
        <f t="shared" si="41"/>
        <v>544700</v>
      </c>
      <c r="N114" s="650">
        <f t="shared" si="41"/>
        <v>544613.39</v>
      </c>
      <c r="O114" s="501">
        <f t="shared" si="23"/>
        <v>99.9840995043143</v>
      </c>
      <c r="P114" s="636"/>
      <c r="Q114" s="636"/>
      <c r="R114" s="636"/>
      <c r="S114" s="636"/>
      <c r="T114" s="636"/>
      <c r="U114" s="636"/>
      <c r="V114" s="503">
        <f t="shared" si="22"/>
        <v>99.9840995043143</v>
      </c>
    </row>
    <row r="115" spans="1:22" s="574" customFormat="1" ht="31.5" customHeight="1">
      <c r="A115" s="366" t="s">
        <v>641</v>
      </c>
      <c r="B115" s="653" t="s">
        <v>847</v>
      </c>
      <c r="C115" s="345" t="s">
        <v>4</v>
      </c>
      <c r="D115" s="346" t="s">
        <v>673</v>
      </c>
      <c r="E115" s="346"/>
      <c r="F115" s="346"/>
      <c r="G115" s="283"/>
      <c r="H115" s="284">
        <f>H116</f>
        <v>544700</v>
      </c>
      <c r="I115" s="284">
        <f t="shared" si="41"/>
        <v>0</v>
      </c>
      <c r="J115" s="284">
        <f t="shared" si="41"/>
        <v>0</v>
      </c>
      <c r="K115" s="284">
        <f t="shared" si="41"/>
        <v>0</v>
      </c>
      <c r="L115" s="284">
        <f t="shared" si="41"/>
        <v>0</v>
      </c>
      <c r="M115" s="284">
        <f t="shared" si="41"/>
        <v>544700</v>
      </c>
      <c r="N115" s="333">
        <f>N116</f>
        <v>544613.39</v>
      </c>
      <c r="O115" s="285">
        <f t="shared" si="23"/>
        <v>99.9840995043143</v>
      </c>
      <c r="P115" s="356"/>
      <c r="Q115" s="356"/>
      <c r="R115" s="356"/>
      <c r="S115" s="356"/>
      <c r="T115" s="356"/>
      <c r="U115" s="356"/>
      <c r="V115" s="286">
        <f t="shared" si="22"/>
        <v>99.9840995043143</v>
      </c>
    </row>
    <row r="116" spans="1:22" s="318" customFormat="1" ht="174.75" customHeight="1">
      <c r="A116" s="328" t="s">
        <v>848</v>
      </c>
      <c r="B116" s="365" t="s">
        <v>849</v>
      </c>
      <c r="C116" s="362" t="s">
        <v>4</v>
      </c>
      <c r="D116" s="328" t="s">
        <v>673</v>
      </c>
      <c r="E116" s="328" t="s">
        <v>667</v>
      </c>
      <c r="F116" s="328"/>
      <c r="G116" s="288"/>
      <c r="H116" s="290">
        <f>H117</f>
        <v>544700</v>
      </c>
      <c r="I116" s="290">
        <f aca="true" t="shared" si="42" ref="I116:N116">I117</f>
        <v>0</v>
      </c>
      <c r="J116" s="290">
        <f t="shared" si="42"/>
        <v>0</v>
      </c>
      <c r="K116" s="290">
        <f t="shared" si="42"/>
        <v>0</v>
      </c>
      <c r="L116" s="290">
        <f t="shared" si="42"/>
        <v>0</v>
      </c>
      <c r="M116" s="290">
        <f>M117</f>
        <v>544700</v>
      </c>
      <c r="N116" s="290">
        <f t="shared" si="42"/>
        <v>544613.39</v>
      </c>
      <c r="O116" s="316">
        <f t="shared" si="23"/>
        <v>99.9840995043143</v>
      </c>
      <c r="P116" s="364"/>
      <c r="Q116" s="364"/>
      <c r="R116" s="364"/>
      <c r="S116" s="364"/>
      <c r="T116" s="364"/>
      <c r="U116" s="364"/>
      <c r="V116" s="292">
        <f t="shared" si="22"/>
        <v>99.9840995043143</v>
      </c>
    </row>
    <row r="117" spans="1:22" s="265" customFormat="1" ht="39" customHeight="1">
      <c r="A117" s="480" t="s">
        <v>850</v>
      </c>
      <c r="B117" s="481" t="s">
        <v>748</v>
      </c>
      <c r="C117" s="482" t="s">
        <v>4</v>
      </c>
      <c r="D117" s="480" t="s">
        <v>673</v>
      </c>
      <c r="E117" s="480" t="s">
        <v>667</v>
      </c>
      <c r="F117" s="480" t="s">
        <v>651</v>
      </c>
      <c r="G117" s="294"/>
      <c r="H117" s="352">
        <v>544700</v>
      </c>
      <c r="I117" s="619"/>
      <c r="J117" s="619"/>
      <c r="K117" s="619"/>
      <c r="L117" s="620"/>
      <c r="M117" s="352">
        <v>544700</v>
      </c>
      <c r="N117" s="613">
        <f>'2015 год прил. №1'!E327</f>
        <v>544613.39</v>
      </c>
      <c r="O117" s="349">
        <f t="shared" si="23"/>
        <v>99.9840995043143</v>
      </c>
      <c r="P117" s="630"/>
      <c r="Q117" s="630"/>
      <c r="R117" s="630"/>
      <c r="S117" s="630"/>
      <c r="T117" s="630"/>
      <c r="U117" s="630"/>
      <c r="V117" s="485">
        <f t="shared" si="22"/>
        <v>99.9840995043143</v>
      </c>
    </row>
    <row r="118" spans="1:22" s="643" customFormat="1" ht="85.5" customHeight="1">
      <c r="A118" s="654" t="s">
        <v>851</v>
      </c>
      <c r="B118" s="655" t="s">
        <v>587</v>
      </c>
      <c r="C118" s="656" t="s">
        <v>14</v>
      </c>
      <c r="D118" s="656"/>
      <c r="E118" s="656"/>
      <c r="F118" s="656"/>
      <c r="G118" s="490"/>
      <c r="H118" s="491">
        <f>H119+H136</f>
        <v>9641400</v>
      </c>
      <c r="I118" s="491">
        <f aca="true" t="shared" si="43" ref="I118:N118">I119+I136</f>
        <v>0</v>
      </c>
      <c r="J118" s="491">
        <f t="shared" si="43"/>
        <v>0</v>
      </c>
      <c r="K118" s="491">
        <f t="shared" si="43"/>
        <v>0</v>
      </c>
      <c r="L118" s="491">
        <f t="shared" si="43"/>
        <v>0</v>
      </c>
      <c r="M118" s="491">
        <f t="shared" si="43"/>
        <v>9641400</v>
      </c>
      <c r="N118" s="491">
        <f t="shared" si="43"/>
        <v>9093909.629999999</v>
      </c>
      <c r="O118" s="492">
        <f t="shared" si="23"/>
        <v>94.32146399900428</v>
      </c>
      <c r="P118" s="642"/>
      <c r="Q118" s="642"/>
      <c r="R118" s="642"/>
      <c r="S118" s="642"/>
      <c r="T118" s="642"/>
      <c r="U118" s="642"/>
      <c r="V118" s="494">
        <f t="shared" si="22"/>
        <v>94.32146399900428</v>
      </c>
    </row>
    <row r="119" spans="1:22" s="592" customFormat="1" ht="27" customHeight="1">
      <c r="A119" s="497" t="s">
        <v>692</v>
      </c>
      <c r="B119" s="498" t="s">
        <v>687</v>
      </c>
      <c r="C119" s="497" t="s">
        <v>14</v>
      </c>
      <c r="D119" s="497" t="s">
        <v>588</v>
      </c>
      <c r="E119" s="497"/>
      <c r="F119" s="497"/>
      <c r="G119" s="649"/>
      <c r="H119" s="650">
        <f>H120+H124+H133</f>
        <v>8961200</v>
      </c>
      <c r="I119" s="650">
        <f aca="true" t="shared" si="44" ref="I119:N119">I120+I124+I133</f>
        <v>0</v>
      </c>
      <c r="J119" s="650">
        <f t="shared" si="44"/>
        <v>0</v>
      </c>
      <c r="K119" s="650">
        <f t="shared" si="44"/>
        <v>0</v>
      </c>
      <c r="L119" s="650">
        <f t="shared" si="44"/>
        <v>0</v>
      </c>
      <c r="M119" s="650">
        <f t="shared" si="44"/>
        <v>8961200</v>
      </c>
      <c r="N119" s="650">
        <f t="shared" si="44"/>
        <v>8413766.43</v>
      </c>
      <c r="O119" s="501">
        <f t="shared" si="23"/>
        <v>93.89106849529081</v>
      </c>
      <c r="P119" s="636"/>
      <c r="Q119" s="636"/>
      <c r="R119" s="636"/>
      <c r="S119" s="636"/>
      <c r="T119" s="636"/>
      <c r="U119" s="636"/>
      <c r="V119" s="503">
        <f t="shared" si="22"/>
        <v>93.89106849529081</v>
      </c>
    </row>
    <row r="120" spans="1:22" s="574" customFormat="1" ht="51.75" customHeight="1">
      <c r="A120" s="346" t="s">
        <v>852</v>
      </c>
      <c r="B120" s="657" t="s">
        <v>19</v>
      </c>
      <c r="C120" s="346" t="s">
        <v>14</v>
      </c>
      <c r="D120" s="346" t="s">
        <v>590</v>
      </c>
      <c r="E120" s="346"/>
      <c r="F120" s="346"/>
      <c r="G120" s="283"/>
      <c r="H120" s="284">
        <f aca="true" t="shared" si="45" ref="H120:N120">H121</f>
        <v>949100</v>
      </c>
      <c r="I120" s="284">
        <f t="shared" si="45"/>
        <v>0</v>
      </c>
      <c r="J120" s="284">
        <f t="shared" si="45"/>
        <v>0</v>
      </c>
      <c r="K120" s="284">
        <f t="shared" si="45"/>
        <v>0</v>
      </c>
      <c r="L120" s="284">
        <f t="shared" si="45"/>
        <v>0</v>
      </c>
      <c r="M120" s="284">
        <f t="shared" si="45"/>
        <v>949100</v>
      </c>
      <c r="N120" s="333">
        <f t="shared" si="45"/>
        <v>917923.62</v>
      </c>
      <c r="O120" s="285">
        <f t="shared" si="23"/>
        <v>96.71516383942682</v>
      </c>
      <c r="P120" s="356"/>
      <c r="Q120" s="356"/>
      <c r="R120" s="356"/>
      <c r="S120" s="356"/>
      <c r="T120" s="356"/>
      <c r="U120" s="356"/>
      <c r="V120" s="286">
        <f t="shared" si="22"/>
        <v>96.71516383942682</v>
      </c>
    </row>
    <row r="121" spans="1:22" s="318" customFormat="1" ht="26.25" customHeight="1">
      <c r="A121" s="328" t="s">
        <v>853</v>
      </c>
      <c r="B121" s="289" t="s">
        <v>589</v>
      </c>
      <c r="C121" s="328" t="s">
        <v>14</v>
      </c>
      <c r="D121" s="328" t="s">
        <v>590</v>
      </c>
      <c r="E121" s="328" t="s">
        <v>591</v>
      </c>
      <c r="F121" s="328"/>
      <c r="G121" s="288"/>
      <c r="H121" s="290">
        <f>SUM(H122:H123)</f>
        <v>949100</v>
      </c>
      <c r="I121" s="290">
        <f aca="true" t="shared" si="46" ref="I121:N121">SUM(I122:I123)</f>
        <v>0</v>
      </c>
      <c r="J121" s="290">
        <f t="shared" si="46"/>
        <v>0</v>
      </c>
      <c r="K121" s="290">
        <f t="shared" si="46"/>
        <v>0</v>
      </c>
      <c r="L121" s="290">
        <f t="shared" si="46"/>
        <v>0</v>
      </c>
      <c r="M121" s="290">
        <f t="shared" si="46"/>
        <v>949100</v>
      </c>
      <c r="N121" s="290">
        <f t="shared" si="46"/>
        <v>917923.62</v>
      </c>
      <c r="O121" s="316">
        <f t="shared" si="23"/>
        <v>96.71516383942682</v>
      </c>
      <c r="P121" s="364"/>
      <c r="Q121" s="364"/>
      <c r="R121" s="364"/>
      <c r="S121" s="364"/>
      <c r="T121" s="364"/>
      <c r="U121" s="364"/>
      <c r="V121" s="292">
        <f t="shared" si="22"/>
        <v>96.71516383942682</v>
      </c>
    </row>
    <row r="122" spans="1:22" s="265" customFormat="1" ht="57.75" customHeight="1">
      <c r="A122" s="480" t="s">
        <v>679</v>
      </c>
      <c r="B122" s="483" t="s">
        <v>747</v>
      </c>
      <c r="C122" s="480" t="s">
        <v>14</v>
      </c>
      <c r="D122" s="480" t="s">
        <v>590</v>
      </c>
      <c r="E122" s="480" t="s">
        <v>591</v>
      </c>
      <c r="F122" s="480" t="s">
        <v>740</v>
      </c>
      <c r="G122" s="288"/>
      <c r="H122" s="352">
        <v>949000</v>
      </c>
      <c r="I122" s="619"/>
      <c r="J122" s="619"/>
      <c r="K122" s="619"/>
      <c r="L122" s="620"/>
      <c r="M122" s="352">
        <v>949000</v>
      </c>
      <c r="N122" s="613">
        <f>'2015 год прил. №1'!E81</f>
        <v>917870.99</v>
      </c>
      <c r="O122" s="349">
        <f t="shared" si="23"/>
        <v>96.71980927291887</v>
      </c>
      <c r="P122" s="630"/>
      <c r="Q122" s="630"/>
      <c r="R122" s="630"/>
      <c r="S122" s="630"/>
      <c r="T122" s="630"/>
      <c r="U122" s="630"/>
      <c r="V122" s="485">
        <f t="shared" si="22"/>
        <v>96.71980927291887</v>
      </c>
    </row>
    <row r="123" spans="1:22" s="265" customFormat="1" ht="22.5" customHeight="1">
      <c r="A123" s="480" t="s">
        <v>854</v>
      </c>
      <c r="B123" s="479" t="s">
        <v>743</v>
      </c>
      <c r="C123" s="480" t="s">
        <v>14</v>
      </c>
      <c r="D123" s="480" t="s">
        <v>590</v>
      </c>
      <c r="E123" s="480" t="s">
        <v>591</v>
      </c>
      <c r="F123" s="480" t="s">
        <v>741</v>
      </c>
      <c r="G123" s="361"/>
      <c r="H123" s="352">
        <v>100</v>
      </c>
      <c r="I123" s="619"/>
      <c r="J123" s="619"/>
      <c r="K123" s="619"/>
      <c r="L123" s="620"/>
      <c r="M123" s="352">
        <v>100</v>
      </c>
      <c r="N123" s="613">
        <f>'2015 год прил. №1'!E84</f>
        <v>52.63</v>
      </c>
      <c r="O123" s="349">
        <f t="shared" si="23"/>
        <v>52.629999999999995</v>
      </c>
      <c r="P123" s="630"/>
      <c r="Q123" s="630"/>
      <c r="R123" s="630"/>
      <c r="S123" s="630"/>
      <c r="T123" s="630"/>
      <c r="U123" s="630"/>
      <c r="V123" s="485">
        <f t="shared" si="22"/>
        <v>52.629999999999995</v>
      </c>
    </row>
    <row r="124" spans="1:22" s="574" customFormat="1" ht="59.25" customHeight="1">
      <c r="A124" s="366" t="s">
        <v>855</v>
      </c>
      <c r="B124" s="653" t="s">
        <v>92</v>
      </c>
      <c r="C124" s="346" t="s">
        <v>14</v>
      </c>
      <c r="D124" s="366" t="s">
        <v>596</v>
      </c>
      <c r="E124" s="366"/>
      <c r="F124" s="366"/>
      <c r="G124" s="283"/>
      <c r="H124" s="284">
        <f>H125+H129+H127</f>
        <v>7958100</v>
      </c>
      <c r="I124" s="284">
        <f aca="true" t="shared" si="47" ref="I124:N124">I125+I129+I127</f>
        <v>0</v>
      </c>
      <c r="J124" s="284">
        <f t="shared" si="47"/>
        <v>0</v>
      </c>
      <c r="K124" s="284">
        <f t="shared" si="47"/>
        <v>0</v>
      </c>
      <c r="L124" s="284">
        <f t="shared" si="47"/>
        <v>0</v>
      </c>
      <c r="M124" s="284">
        <f t="shared" si="47"/>
        <v>7958100</v>
      </c>
      <c r="N124" s="284">
        <f t="shared" si="47"/>
        <v>7441842.81</v>
      </c>
      <c r="O124" s="285">
        <f t="shared" si="23"/>
        <v>93.5128084593056</v>
      </c>
      <c r="P124" s="356"/>
      <c r="Q124" s="356"/>
      <c r="R124" s="356"/>
      <c r="S124" s="356"/>
      <c r="T124" s="356"/>
      <c r="U124" s="356"/>
      <c r="V124" s="286">
        <f t="shared" si="22"/>
        <v>93.5128084593056</v>
      </c>
    </row>
    <row r="125" spans="1:22" s="318" customFormat="1" ht="41.25" customHeight="1">
      <c r="A125" s="147" t="s">
        <v>856</v>
      </c>
      <c r="B125" s="296" t="s">
        <v>857</v>
      </c>
      <c r="C125" s="328" t="s">
        <v>14</v>
      </c>
      <c r="D125" s="147" t="s">
        <v>596</v>
      </c>
      <c r="E125" s="147" t="s">
        <v>600</v>
      </c>
      <c r="F125" s="147"/>
      <c r="G125" s="288"/>
      <c r="H125" s="290">
        <f>H126</f>
        <v>444600</v>
      </c>
      <c r="I125" s="335"/>
      <c r="J125" s="335"/>
      <c r="K125" s="335"/>
      <c r="L125" s="336"/>
      <c r="M125" s="290">
        <f>M126</f>
        <v>444600</v>
      </c>
      <c r="N125" s="337">
        <f>N126</f>
        <v>419513.17000000004</v>
      </c>
      <c r="O125" s="291">
        <f t="shared" si="23"/>
        <v>94.35743814664869</v>
      </c>
      <c r="P125" s="317"/>
      <c r="Q125" s="317"/>
      <c r="R125" s="317"/>
      <c r="S125" s="317"/>
      <c r="T125" s="317"/>
      <c r="U125" s="317"/>
      <c r="V125" s="300">
        <f t="shared" si="22"/>
        <v>94.35743814664869</v>
      </c>
    </row>
    <row r="126" spans="1:22" s="265" customFormat="1" ht="38.25" customHeight="1">
      <c r="A126" s="451" t="s">
        <v>858</v>
      </c>
      <c r="B126" s="413" t="s">
        <v>859</v>
      </c>
      <c r="C126" s="480" t="s">
        <v>14</v>
      </c>
      <c r="D126" s="451" t="s">
        <v>596</v>
      </c>
      <c r="E126" s="451" t="s">
        <v>600</v>
      </c>
      <c r="F126" s="451" t="s">
        <v>740</v>
      </c>
      <c r="G126" s="288"/>
      <c r="H126" s="352">
        <v>444600</v>
      </c>
      <c r="I126" s="476">
        <f>I127</f>
        <v>0</v>
      </c>
      <c r="J126" s="476">
        <f>J127</f>
        <v>0</v>
      </c>
      <c r="K126" s="476">
        <f>K127</f>
        <v>0</v>
      </c>
      <c r="L126" s="476">
        <f>L127</f>
        <v>0</v>
      </c>
      <c r="M126" s="352">
        <v>444600</v>
      </c>
      <c r="N126" s="613">
        <f>'2015 год прил. №1'!E87</f>
        <v>419513.17000000004</v>
      </c>
      <c r="O126" s="349">
        <f t="shared" si="23"/>
        <v>94.35743814664869</v>
      </c>
      <c r="P126" s="523"/>
      <c r="Q126" s="523"/>
      <c r="R126" s="523"/>
      <c r="S126" s="523"/>
      <c r="T126" s="523"/>
      <c r="U126" s="523"/>
      <c r="V126" s="485">
        <f t="shared" si="22"/>
        <v>94.35743814664869</v>
      </c>
    </row>
    <row r="127" spans="1:22" s="318" customFormat="1" ht="42" customHeight="1">
      <c r="A127" s="147" t="s">
        <v>860</v>
      </c>
      <c r="B127" s="296" t="s">
        <v>594</v>
      </c>
      <c r="C127" s="328" t="s">
        <v>14</v>
      </c>
      <c r="D127" s="147" t="s">
        <v>596</v>
      </c>
      <c r="E127" s="147" t="s">
        <v>597</v>
      </c>
      <c r="F127" s="147"/>
      <c r="G127" s="288"/>
      <c r="H127" s="290">
        <f>H128</f>
        <v>112300</v>
      </c>
      <c r="I127" s="335"/>
      <c r="J127" s="335"/>
      <c r="K127" s="335"/>
      <c r="L127" s="336"/>
      <c r="M127" s="290">
        <f>M128</f>
        <v>112300</v>
      </c>
      <c r="N127" s="337">
        <f>N128</f>
        <v>96602</v>
      </c>
      <c r="O127" s="291">
        <f t="shared" si="23"/>
        <v>86.0213713268032</v>
      </c>
      <c r="P127" s="317"/>
      <c r="Q127" s="317"/>
      <c r="R127" s="317"/>
      <c r="S127" s="317"/>
      <c r="T127" s="317"/>
      <c r="U127" s="317"/>
      <c r="V127" s="300">
        <f t="shared" si="22"/>
        <v>86.0213713268032</v>
      </c>
    </row>
    <row r="128" spans="1:22" s="265" customFormat="1" ht="78.75" customHeight="1">
      <c r="A128" s="451" t="s">
        <v>861</v>
      </c>
      <c r="B128" s="483" t="s">
        <v>747</v>
      </c>
      <c r="C128" s="480" t="s">
        <v>14</v>
      </c>
      <c r="D128" s="451" t="s">
        <v>596</v>
      </c>
      <c r="E128" s="451" t="s">
        <v>597</v>
      </c>
      <c r="F128" s="451" t="s">
        <v>740</v>
      </c>
      <c r="G128" s="288"/>
      <c r="H128" s="352">
        <v>112300</v>
      </c>
      <c r="I128" s="476">
        <f>I129</f>
        <v>0</v>
      </c>
      <c r="J128" s="476">
        <f>J129</f>
        <v>0</v>
      </c>
      <c r="K128" s="476">
        <f>K129</f>
        <v>0</v>
      </c>
      <c r="L128" s="476">
        <f>L129</f>
        <v>0</v>
      </c>
      <c r="M128" s="352">
        <v>112300</v>
      </c>
      <c r="N128" s="613">
        <f>'2015 год прил. №1'!E90</f>
        <v>96602</v>
      </c>
      <c r="O128" s="349">
        <f t="shared" si="23"/>
        <v>86.0213713268032</v>
      </c>
      <c r="P128" s="523"/>
      <c r="Q128" s="523"/>
      <c r="R128" s="523"/>
      <c r="S128" s="523"/>
      <c r="T128" s="523"/>
      <c r="U128" s="523"/>
      <c r="V128" s="485">
        <f t="shared" si="22"/>
        <v>86.0213713268032</v>
      </c>
    </row>
    <row r="129" spans="1:22" s="318" customFormat="1" ht="36" customHeight="1">
      <c r="A129" s="147" t="s">
        <v>862</v>
      </c>
      <c r="B129" s="296" t="s">
        <v>863</v>
      </c>
      <c r="C129" s="328" t="s">
        <v>14</v>
      </c>
      <c r="D129" s="147" t="s">
        <v>596</v>
      </c>
      <c r="E129" s="147" t="s">
        <v>608</v>
      </c>
      <c r="F129" s="147"/>
      <c r="G129" s="288"/>
      <c r="H129" s="290">
        <f>SUM(H130:H132)</f>
        <v>7401200</v>
      </c>
      <c r="I129" s="290">
        <f aca="true" t="shared" si="48" ref="I129:N129">SUM(I130:I132)</f>
        <v>0</v>
      </c>
      <c r="J129" s="290">
        <f t="shared" si="48"/>
        <v>0</v>
      </c>
      <c r="K129" s="290">
        <f t="shared" si="48"/>
        <v>0</v>
      </c>
      <c r="L129" s="290">
        <f t="shared" si="48"/>
        <v>0</v>
      </c>
      <c r="M129" s="290">
        <f t="shared" si="48"/>
        <v>7401200</v>
      </c>
      <c r="N129" s="290">
        <f t="shared" si="48"/>
        <v>6925727.64</v>
      </c>
      <c r="O129" s="291">
        <f t="shared" si="23"/>
        <v>93.575739609793</v>
      </c>
      <c r="P129" s="317"/>
      <c r="Q129" s="317"/>
      <c r="R129" s="317"/>
      <c r="S129" s="317"/>
      <c r="T129" s="317"/>
      <c r="U129" s="317"/>
      <c r="V129" s="300">
        <f t="shared" si="22"/>
        <v>93.575739609793</v>
      </c>
    </row>
    <row r="130" spans="1:22" s="265" customFormat="1" ht="81.75" customHeight="1">
      <c r="A130" s="451" t="s">
        <v>864</v>
      </c>
      <c r="B130" s="483" t="s">
        <v>747</v>
      </c>
      <c r="C130" s="480" t="s">
        <v>14</v>
      </c>
      <c r="D130" s="451" t="s">
        <v>596</v>
      </c>
      <c r="E130" s="451" t="s">
        <v>608</v>
      </c>
      <c r="F130" s="451" t="s">
        <v>740</v>
      </c>
      <c r="G130" s="331"/>
      <c r="H130" s="352">
        <v>4119000</v>
      </c>
      <c r="I130" s="352">
        <f>I131</f>
        <v>0</v>
      </c>
      <c r="J130" s="352">
        <f>J131</f>
        <v>0</v>
      </c>
      <c r="K130" s="352">
        <f>K131</f>
        <v>0</v>
      </c>
      <c r="L130" s="352">
        <f>L131</f>
        <v>0</v>
      </c>
      <c r="M130" s="352">
        <v>4119000</v>
      </c>
      <c r="N130" s="613">
        <f>'2015 год прил. №1'!E93+'2015 год прил. №1'!E96</f>
        <v>3943949.42</v>
      </c>
      <c r="O130" s="349">
        <f t="shared" si="23"/>
        <v>95.75016800194221</v>
      </c>
      <c r="P130" s="612"/>
      <c r="Q130" s="612"/>
      <c r="R130" s="612"/>
      <c r="S130" s="612"/>
      <c r="T130" s="612"/>
      <c r="U130" s="612"/>
      <c r="V130" s="485">
        <f t="shared" si="22"/>
        <v>95.75016800194221</v>
      </c>
    </row>
    <row r="131" spans="1:22" s="265" customFormat="1" ht="41.25" customHeight="1">
      <c r="A131" s="451" t="s">
        <v>865</v>
      </c>
      <c r="B131" s="481" t="s">
        <v>748</v>
      </c>
      <c r="C131" s="480" t="s">
        <v>14</v>
      </c>
      <c r="D131" s="451" t="s">
        <v>596</v>
      </c>
      <c r="E131" s="451" t="s">
        <v>608</v>
      </c>
      <c r="F131" s="451" t="s">
        <v>651</v>
      </c>
      <c r="G131" s="302"/>
      <c r="H131" s="352">
        <v>3016500</v>
      </c>
      <c r="I131" s="658"/>
      <c r="J131" s="658"/>
      <c r="K131" s="658"/>
      <c r="L131" s="659"/>
      <c r="M131" s="352">
        <v>3016500</v>
      </c>
      <c r="N131" s="613">
        <f>'2015 год прил. №1'!E98+'2015 год прил. №1'!E104</f>
        <v>2804082.93</v>
      </c>
      <c r="O131" s="349">
        <f aca="true" t="shared" si="49" ref="O131:O146">N131/H131*100</f>
        <v>92.9581611138737</v>
      </c>
      <c r="P131" s="660"/>
      <c r="Q131" s="660"/>
      <c r="R131" s="660"/>
      <c r="S131" s="660"/>
      <c r="T131" s="660"/>
      <c r="U131" s="660"/>
      <c r="V131" s="485">
        <f aca="true" t="shared" si="50" ref="V131:V145">N131/M131*100</f>
        <v>92.9581611138737</v>
      </c>
    </row>
    <row r="132" spans="1:22" s="265" customFormat="1" ht="18" customHeight="1">
      <c r="A132" s="451" t="s">
        <v>866</v>
      </c>
      <c r="B132" s="479" t="s">
        <v>743</v>
      </c>
      <c r="C132" s="480" t="s">
        <v>14</v>
      </c>
      <c r="D132" s="451" t="s">
        <v>596</v>
      </c>
      <c r="E132" s="451" t="s">
        <v>608</v>
      </c>
      <c r="F132" s="451" t="s">
        <v>741</v>
      </c>
      <c r="G132" s="367"/>
      <c r="H132" s="357">
        <v>265700</v>
      </c>
      <c r="I132" s="368">
        <f aca="true" t="shared" si="51" ref="I132:M133">I133</f>
        <v>0</v>
      </c>
      <c r="J132" s="368">
        <f t="shared" si="51"/>
        <v>0</v>
      </c>
      <c r="K132" s="368">
        <f t="shared" si="51"/>
        <v>0</v>
      </c>
      <c r="L132" s="368">
        <f t="shared" si="51"/>
        <v>0</v>
      </c>
      <c r="M132" s="357">
        <v>265700</v>
      </c>
      <c r="N132" s="357">
        <f>'2015 год прил. №1'!E111+'2015 год прил. №1'!E113</f>
        <v>177695.29</v>
      </c>
      <c r="O132" s="349">
        <f t="shared" si="49"/>
        <v>66.87816710575838</v>
      </c>
      <c r="P132" s="660"/>
      <c r="Q132" s="660"/>
      <c r="R132" s="660"/>
      <c r="S132" s="660"/>
      <c r="T132" s="660"/>
      <c r="U132" s="660"/>
      <c r="V132" s="485">
        <f t="shared" si="50"/>
        <v>66.87816710575838</v>
      </c>
    </row>
    <row r="133" spans="1:22" s="574" customFormat="1" ht="45" customHeight="1">
      <c r="A133" s="346" t="s">
        <v>867</v>
      </c>
      <c r="B133" s="542" t="s">
        <v>754</v>
      </c>
      <c r="C133" s="543" t="s">
        <v>14</v>
      </c>
      <c r="D133" s="496" t="s">
        <v>619</v>
      </c>
      <c r="E133" s="496"/>
      <c r="F133" s="496"/>
      <c r="G133" s="331"/>
      <c r="H133" s="332">
        <f>H134</f>
        <v>54000</v>
      </c>
      <c r="I133" s="332">
        <f t="shared" si="51"/>
        <v>0</v>
      </c>
      <c r="J133" s="332">
        <f t="shared" si="51"/>
        <v>0</v>
      </c>
      <c r="K133" s="332">
        <f t="shared" si="51"/>
        <v>0</v>
      </c>
      <c r="L133" s="332">
        <f t="shared" si="51"/>
        <v>0</v>
      </c>
      <c r="M133" s="332">
        <f t="shared" si="51"/>
        <v>54000</v>
      </c>
      <c r="N133" s="351">
        <f>N134</f>
        <v>54000</v>
      </c>
      <c r="O133" s="285">
        <f t="shared" si="49"/>
        <v>100</v>
      </c>
      <c r="P133" s="369"/>
      <c r="Q133" s="369"/>
      <c r="R133" s="369"/>
      <c r="S133" s="369"/>
      <c r="T133" s="369"/>
      <c r="U133" s="369"/>
      <c r="V133" s="286">
        <f t="shared" si="50"/>
        <v>100</v>
      </c>
    </row>
    <row r="134" spans="1:22" s="318" customFormat="1" ht="60" customHeight="1">
      <c r="A134" s="328" t="s">
        <v>868</v>
      </c>
      <c r="B134" s="565" t="s">
        <v>623</v>
      </c>
      <c r="C134" s="362" t="s">
        <v>14</v>
      </c>
      <c r="D134" s="147" t="s">
        <v>619</v>
      </c>
      <c r="E134" s="147" t="s">
        <v>624</v>
      </c>
      <c r="F134" s="147"/>
      <c r="G134" s="348"/>
      <c r="H134" s="622">
        <f aca="true" t="shared" si="52" ref="H134:N134">H135</f>
        <v>54000</v>
      </c>
      <c r="I134" s="622">
        <f t="shared" si="52"/>
        <v>0</v>
      </c>
      <c r="J134" s="622">
        <f t="shared" si="52"/>
        <v>0</v>
      </c>
      <c r="K134" s="622">
        <f t="shared" si="52"/>
        <v>0</v>
      </c>
      <c r="L134" s="622">
        <f t="shared" si="52"/>
        <v>0</v>
      </c>
      <c r="M134" s="622">
        <f t="shared" si="52"/>
        <v>54000</v>
      </c>
      <c r="N134" s="661">
        <f t="shared" si="52"/>
        <v>54000</v>
      </c>
      <c r="O134" s="662">
        <f t="shared" si="49"/>
        <v>100</v>
      </c>
      <c r="P134" s="614"/>
      <c r="Q134" s="614"/>
      <c r="R134" s="614"/>
      <c r="S134" s="614"/>
      <c r="T134" s="614"/>
      <c r="U134" s="614"/>
      <c r="V134" s="663">
        <f t="shared" si="50"/>
        <v>100</v>
      </c>
    </row>
    <row r="135" spans="1:22" s="265" customFormat="1" ht="20.25" customHeight="1">
      <c r="A135" s="480" t="s">
        <v>869</v>
      </c>
      <c r="B135" s="479" t="s">
        <v>743</v>
      </c>
      <c r="C135" s="482" t="s">
        <v>14</v>
      </c>
      <c r="D135" s="451" t="s">
        <v>619</v>
      </c>
      <c r="E135" s="451" t="s">
        <v>624</v>
      </c>
      <c r="F135" s="451" t="s">
        <v>741</v>
      </c>
      <c r="G135" s="370"/>
      <c r="H135" s="357">
        <v>54000</v>
      </c>
      <c r="I135" s="664"/>
      <c r="J135" s="664"/>
      <c r="K135" s="664"/>
      <c r="L135" s="664"/>
      <c r="M135" s="357">
        <v>54000</v>
      </c>
      <c r="N135" s="349">
        <f>'2015 год прил. №1'!E171</f>
        <v>54000</v>
      </c>
      <c r="O135" s="349">
        <f t="shared" si="49"/>
        <v>100</v>
      </c>
      <c r="P135" s="630"/>
      <c r="Q135" s="630"/>
      <c r="R135" s="630"/>
      <c r="S135" s="630"/>
      <c r="T135" s="630"/>
      <c r="U135" s="630"/>
      <c r="V135" s="485">
        <f t="shared" si="50"/>
        <v>100</v>
      </c>
    </row>
    <row r="136" spans="1:22" s="584" customFormat="1" ht="27.75" customHeight="1">
      <c r="A136" s="497" t="s">
        <v>870</v>
      </c>
      <c r="B136" s="625" t="s">
        <v>715</v>
      </c>
      <c r="C136" s="569" t="s">
        <v>14</v>
      </c>
      <c r="D136" s="497" t="s">
        <v>716</v>
      </c>
      <c r="E136" s="593"/>
      <c r="F136" s="497"/>
      <c r="G136" s="577"/>
      <c r="H136" s="644">
        <f aca="true" t="shared" si="53" ref="H136:N137">H137</f>
        <v>680200</v>
      </c>
      <c r="I136" s="644">
        <f t="shared" si="53"/>
        <v>0</v>
      </c>
      <c r="J136" s="644">
        <f t="shared" si="53"/>
        <v>0</v>
      </c>
      <c r="K136" s="644">
        <f t="shared" si="53"/>
        <v>0</v>
      </c>
      <c r="L136" s="644">
        <f t="shared" si="53"/>
        <v>0</v>
      </c>
      <c r="M136" s="644">
        <f t="shared" si="53"/>
        <v>680200</v>
      </c>
      <c r="N136" s="665">
        <f t="shared" si="53"/>
        <v>680143.2</v>
      </c>
      <c r="O136" s="501">
        <f t="shared" si="49"/>
        <v>99.99164951484858</v>
      </c>
      <c r="P136" s="583"/>
      <c r="Q136" s="583"/>
      <c r="R136" s="583"/>
      <c r="S136" s="583"/>
      <c r="T136" s="583"/>
      <c r="U136" s="583"/>
      <c r="V136" s="503">
        <f t="shared" si="50"/>
        <v>99.99164951484858</v>
      </c>
    </row>
    <row r="137" spans="1:22" s="574" customFormat="1" ht="23.25" customHeight="1">
      <c r="A137" s="346" t="s">
        <v>871</v>
      </c>
      <c r="B137" s="653" t="s">
        <v>847</v>
      </c>
      <c r="C137" s="345" t="s">
        <v>14</v>
      </c>
      <c r="D137" s="346" t="s">
        <v>673</v>
      </c>
      <c r="E137" s="346"/>
      <c r="F137" s="346"/>
      <c r="G137" s="371"/>
      <c r="H137" s="372">
        <f>H138</f>
        <v>680200</v>
      </c>
      <c r="I137" s="372">
        <f t="shared" si="53"/>
        <v>0</v>
      </c>
      <c r="J137" s="372">
        <f t="shared" si="53"/>
        <v>0</v>
      </c>
      <c r="K137" s="372">
        <f t="shared" si="53"/>
        <v>0</v>
      </c>
      <c r="L137" s="372">
        <f t="shared" si="53"/>
        <v>0</v>
      </c>
      <c r="M137" s="372">
        <f t="shared" si="53"/>
        <v>680200</v>
      </c>
      <c r="N137" s="372">
        <f t="shared" si="53"/>
        <v>680143.2</v>
      </c>
      <c r="O137" s="285">
        <f t="shared" si="49"/>
        <v>99.99164951484858</v>
      </c>
      <c r="P137" s="338"/>
      <c r="Q137" s="338"/>
      <c r="R137" s="338"/>
      <c r="S137" s="338"/>
      <c r="T137" s="338"/>
      <c r="U137" s="338"/>
      <c r="V137" s="286">
        <f t="shared" si="50"/>
        <v>99.99164951484858</v>
      </c>
    </row>
    <row r="138" spans="1:22" s="318" customFormat="1" ht="175.5" customHeight="1">
      <c r="A138" s="328" t="s">
        <v>871</v>
      </c>
      <c r="B138" s="365" t="s">
        <v>849</v>
      </c>
      <c r="C138" s="362" t="s">
        <v>14</v>
      </c>
      <c r="D138" s="328" t="s">
        <v>673</v>
      </c>
      <c r="E138" s="328" t="s">
        <v>667</v>
      </c>
      <c r="F138" s="328"/>
      <c r="G138" s="331"/>
      <c r="H138" s="353">
        <f aca="true" t="shared" si="54" ref="H138:N138">H139</f>
        <v>680200</v>
      </c>
      <c r="I138" s="353">
        <f t="shared" si="54"/>
        <v>0</v>
      </c>
      <c r="J138" s="353">
        <f t="shared" si="54"/>
        <v>0</v>
      </c>
      <c r="K138" s="353">
        <f t="shared" si="54"/>
        <v>0</v>
      </c>
      <c r="L138" s="353">
        <f t="shared" si="54"/>
        <v>0</v>
      </c>
      <c r="M138" s="353">
        <f t="shared" si="54"/>
        <v>680200</v>
      </c>
      <c r="N138" s="666">
        <f t="shared" si="54"/>
        <v>680143.2</v>
      </c>
      <c r="O138" s="626">
        <f t="shared" si="49"/>
        <v>99.99164951484858</v>
      </c>
      <c r="P138" s="614"/>
      <c r="Q138" s="614"/>
      <c r="R138" s="614"/>
      <c r="S138" s="614"/>
      <c r="T138" s="614"/>
      <c r="U138" s="614"/>
      <c r="V138" s="473">
        <f t="shared" si="50"/>
        <v>99.99164951484858</v>
      </c>
    </row>
    <row r="139" spans="1:22" s="265" customFormat="1" ht="37.5" customHeight="1">
      <c r="A139" s="311" t="s">
        <v>871</v>
      </c>
      <c r="B139" s="330" t="s">
        <v>748</v>
      </c>
      <c r="C139" s="339" t="s">
        <v>14</v>
      </c>
      <c r="D139" s="311" t="s">
        <v>673</v>
      </c>
      <c r="E139" s="311" t="s">
        <v>667</v>
      </c>
      <c r="F139" s="311" t="s">
        <v>651</v>
      </c>
      <c r="G139" s="302"/>
      <c r="H139" s="352">
        <v>680200</v>
      </c>
      <c r="I139" s="354"/>
      <c r="J139" s="354"/>
      <c r="K139" s="354"/>
      <c r="L139" s="355"/>
      <c r="M139" s="352">
        <v>680200</v>
      </c>
      <c r="N139" s="613">
        <f>'2015 год прил. №1'!E330</f>
        <v>680143.2</v>
      </c>
      <c r="O139" s="349">
        <f t="shared" si="49"/>
        <v>99.99164951484858</v>
      </c>
      <c r="P139" s="612"/>
      <c r="Q139" s="612"/>
      <c r="R139" s="612"/>
      <c r="S139" s="612"/>
      <c r="T139" s="612"/>
      <c r="U139" s="612"/>
      <c r="V139" s="485">
        <f t="shared" si="50"/>
        <v>99.99164951484858</v>
      </c>
    </row>
    <row r="140" spans="1:22" s="597" customFormat="1" ht="84.75" customHeight="1">
      <c r="A140" s="656" t="s">
        <v>872</v>
      </c>
      <c r="B140" s="667" t="s">
        <v>873</v>
      </c>
      <c r="C140" s="668" t="s">
        <v>357</v>
      </c>
      <c r="D140" s="656"/>
      <c r="E140" s="669"/>
      <c r="F140" s="656"/>
      <c r="G140" s="645"/>
      <c r="H140" s="646">
        <f aca="true" t="shared" si="55" ref="H140:N141">H141</f>
        <v>732500</v>
      </c>
      <c r="I140" s="646">
        <f t="shared" si="55"/>
        <v>0</v>
      </c>
      <c r="J140" s="646">
        <f t="shared" si="55"/>
        <v>0</v>
      </c>
      <c r="K140" s="646">
        <f t="shared" si="55"/>
        <v>0</v>
      </c>
      <c r="L140" s="646">
        <f t="shared" si="55"/>
        <v>0</v>
      </c>
      <c r="M140" s="646">
        <f t="shared" si="55"/>
        <v>732500</v>
      </c>
      <c r="N140" s="641">
        <f t="shared" si="55"/>
        <v>729530.58</v>
      </c>
      <c r="O140" s="492">
        <f t="shared" si="49"/>
        <v>99.59461843003412</v>
      </c>
      <c r="P140" s="595"/>
      <c r="Q140" s="595"/>
      <c r="R140" s="595"/>
      <c r="S140" s="595"/>
      <c r="T140" s="595"/>
      <c r="U140" s="595"/>
      <c r="V140" s="596">
        <f t="shared" si="50"/>
        <v>99.59461843003412</v>
      </c>
    </row>
    <row r="141" spans="1:22" s="592" customFormat="1" ht="20.25" customHeight="1">
      <c r="A141" s="497" t="s">
        <v>693</v>
      </c>
      <c r="B141" s="625" t="s">
        <v>687</v>
      </c>
      <c r="C141" s="569" t="s">
        <v>357</v>
      </c>
      <c r="D141" s="497" t="s">
        <v>588</v>
      </c>
      <c r="E141" s="593"/>
      <c r="F141" s="497"/>
      <c r="G141" s="499"/>
      <c r="H141" s="500">
        <f>H142</f>
        <v>732500</v>
      </c>
      <c r="I141" s="500">
        <f t="shared" si="55"/>
        <v>0</v>
      </c>
      <c r="J141" s="500">
        <f t="shared" si="55"/>
        <v>0</v>
      </c>
      <c r="K141" s="500">
        <f t="shared" si="55"/>
        <v>0</v>
      </c>
      <c r="L141" s="500">
        <f t="shared" si="55"/>
        <v>0</v>
      </c>
      <c r="M141" s="500">
        <f t="shared" si="55"/>
        <v>732500</v>
      </c>
      <c r="N141" s="500">
        <f t="shared" si="55"/>
        <v>729530.58</v>
      </c>
      <c r="O141" s="501">
        <f t="shared" si="49"/>
        <v>99.59461843003412</v>
      </c>
      <c r="P141" s="591"/>
      <c r="Q141" s="591"/>
      <c r="R141" s="591"/>
      <c r="S141" s="591"/>
      <c r="T141" s="591"/>
      <c r="U141" s="591"/>
      <c r="V141" s="503">
        <f t="shared" si="50"/>
        <v>99.59461843003412</v>
      </c>
    </row>
    <row r="142" spans="1:22" s="574" customFormat="1" ht="39.75" customHeight="1">
      <c r="A142" s="346" t="s">
        <v>874</v>
      </c>
      <c r="B142" s="671" t="s">
        <v>875</v>
      </c>
      <c r="C142" s="345" t="s">
        <v>357</v>
      </c>
      <c r="D142" s="346" t="s">
        <v>876</v>
      </c>
      <c r="E142" s="586"/>
      <c r="F142" s="346"/>
      <c r="G142" s="331"/>
      <c r="H142" s="332">
        <f aca="true" t="shared" si="56" ref="H142:N142">H143</f>
        <v>732500</v>
      </c>
      <c r="I142" s="332">
        <f t="shared" si="56"/>
        <v>0</v>
      </c>
      <c r="J142" s="332">
        <f t="shared" si="56"/>
        <v>0</v>
      </c>
      <c r="K142" s="332">
        <f t="shared" si="56"/>
        <v>0</v>
      </c>
      <c r="L142" s="332">
        <f t="shared" si="56"/>
        <v>0</v>
      </c>
      <c r="M142" s="332">
        <f t="shared" si="56"/>
        <v>732500</v>
      </c>
      <c r="N142" s="333">
        <f t="shared" si="56"/>
        <v>729530.58</v>
      </c>
      <c r="O142" s="285">
        <f t="shared" si="49"/>
        <v>99.59461843003412</v>
      </c>
      <c r="P142" s="338"/>
      <c r="Q142" s="338"/>
      <c r="R142" s="338"/>
      <c r="S142" s="338"/>
      <c r="T142" s="338"/>
      <c r="U142" s="338"/>
      <c r="V142" s="286">
        <f t="shared" si="50"/>
        <v>99.59461843003412</v>
      </c>
    </row>
    <row r="143" spans="1:22" s="318" customFormat="1" ht="39" customHeight="1">
      <c r="A143" s="328" t="s">
        <v>620</v>
      </c>
      <c r="B143" s="670" t="s">
        <v>877</v>
      </c>
      <c r="C143" s="362" t="s">
        <v>357</v>
      </c>
      <c r="D143" s="328" t="s">
        <v>876</v>
      </c>
      <c r="E143" s="363" t="s">
        <v>878</v>
      </c>
      <c r="F143" s="328"/>
      <c r="G143" s="313"/>
      <c r="H143" s="353">
        <f aca="true" t="shared" si="57" ref="H143:N143">SUM(H144:H145)</f>
        <v>732500</v>
      </c>
      <c r="I143" s="353">
        <f t="shared" si="57"/>
        <v>0</v>
      </c>
      <c r="J143" s="353">
        <f t="shared" si="57"/>
        <v>0</v>
      </c>
      <c r="K143" s="353">
        <f t="shared" si="57"/>
        <v>0</v>
      </c>
      <c r="L143" s="353">
        <f t="shared" si="57"/>
        <v>0</v>
      </c>
      <c r="M143" s="353">
        <f t="shared" si="57"/>
        <v>732500</v>
      </c>
      <c r="N143" s="353">
        <f t="shared" si="57"/>
        <v>729530.58</v>
      </c>
      <c r="O143" s="472">
        <f t="shared" si="49"/>
        <v>99.59461843003412</v>
      </c>
      <c r="P143" s="614"/>
      <c r="Q143" s="614"/>
      <c r="R143" s="614"/>
      <c r="S143" s="614"/>
      <c r="T143" s="614"/>
      <c r="U143" s="614"/>
      <c r="V143" s="473">
        <f t="shared" si="50"/>
        <v>99.59461843003412</v>
      </c>
    </row>
    <row r="144" spans="1:22" s="324" customFormat="1" ht="55.5" customHeight="1">
      <c r="A144" s="480" t="s">
        <v>879</v>
      </c>
      <c r="B144" s="483" t="s">
        <v>747</v>
      </c>
      <c r="C144" s="482" t="s">
        <v>357</v>
      </c>
      <c r="D144" s="480" t="s">
        <v>876</v>
      </c>
      <c r="E144" s="679" t="s">
        <v>878</v>
      </c>
      <c r="F144" s="480" t="s">
        <v>740</v>
      </c>
      <c r="G144" s="331"/>
      <c r="H144" s="352">
        <v>731500</v>
      </c>
      <c r="I144" s="509">
        <f>I145</f>
        <v>0</v>
      </c>
      <c r="J144" s="509">
        <f>J145</f>
        <v>0</v>
      </c>
      <c r="K144" s="509">
        <f>K145</f>
        <v>0</v>
      </c>
      <c r="L144" s="509">
        <f>L145</f>
        <v>0</v>
      </c>
      <c r="M144" s="352">
        <v>731500</v>
      </c>
      <c r="N144" s="613">
        <f>'2015 год прил. №1'!E155</f>
        <v>729512.6799999999</v>
      </c>
      <c r="O144" s="349">
        <f t="shared" si="49"/>
        <v>99.72832262474367</v>
      </c>
      <c r="P144" s="562"/>
      <c r="Q144" s="562"/>
      <c r="R144" s="562"/>
      <c r="S144" s="562"/>
      <c r="T144" s="562"/>
      <c r="U144" s="562"/>
      <c r="V144" s="485">
        <f t="shared" si="50"/>
        <v>99.72832262474367</v>
      </c>
    </row>
    <row r="145" spans="1:22" s="324" customFormat="1" ht="22.5" customHeight="1">
      <c r="A145" s="480" t="s">
        <v>880</v>
      </c>
      <c r="B145" s="479" t="s">
        <v>743</v>
      </c>
      <c r="C145" s="482" t="s">
        <v>357</v>
      </c>
      <c r="D145" s="480" t="s">
        <v>876</v>
      </c>
      <c r="E145" s="679" t="s">
        <v>878</v>
      </c>
      <c r="F145" s="480" t="s">
        <v>741</v>
      </c>
      <c r="G145" s="302"/>
      <c r="H145" s="352">
        <v>1000</v>
      </c>
      <c r="I145" s="672"/>
      <c r="J145" s="672"/>
      <c r="K145" s="672"/>
      <c r="L145" s="673"/>
      <c r="M145" s="352">
        <v>1000</v>
      </c>
      <c r="N145" s="613">
        <f>'2015 год прил. №1'!E158</f>
        <v>17.9</v>
      </c>
      <c r="O145" s="349">
        <f t="shared" si="49"/>
        <v>1.79</v>
      </c>
      <c r="P145" s="562"/>
      <c r="Q145" s="562"/>
      <c r="R145" s="562"/>
      <c r="S145" s="562"/>
      <c r="T145" s="562"/>
      <c r="U145" s="562"/>
      <c r="V145" s="485">
        <f t="shared" si="50"/>
        <v>1.79</v>
      </c>
    </row>
    <row r="146" spans="1:22" s="388" customFormat="1" ht="24" customHeight="1">
      <c r="A146" s="378"/>
      <c r="B146" s="379" t="s">
        <v>683</v>
      </c>
      <c r="C146" s="380"/>
      <c r="D146" s="381"/>
      <c r="E146" s="381"/>
      <c r="F146" s="382"/>
      <c r="G146" s="383"/>
      <c r="H146" s="384">
        <f>H14+H118+H140</f>
        <v>55447500</v>
      </c>
      <c r="I146" s="384" t="e">
        <f aca="true" t="shared" si="58" ref="I146:N146">I14+I118+I140</f>
        <v>#REF!</v>
      </c>
      <c r="J146" s="384" t="e">
        <f t="shared" si="58"/>
        <v>#REF!</v>
      </c>
      <c r="K146" s="384" t="e">
        <f t="shared" si="58"/>
        <v>#REF!</v>
      </c>
      <c r="L146" s="384" t="e">
        <f t="shared" si="58"/>
        <v>#REF!</v>
      </c>
      <c r="M146" s="384">
        <f t="shared" si="58"/>
        <v>55447500</v>
      </c>
      <c r="N146" s="384">
        <f t="shared" si="58"/>
        <v>53969181.64</v>
      </c>
      <c r="O146" s="385">
        <f t="shared" si="49"/>
        <v>97.33384127327652</v>
      </c>
      <c r="P146" s="386"/>
      <c r="Q146" s="386"/>
      <c r="R146" s="386"/>
      <c r="S146" s="386"/>
      <c r="T146" s="386"/>
      <c r="U146" s="386"/>
      <c r="V146" s="387">
        <f>N146/M146*100</f>
        <v>97.33384127327652</v>
      </c>
    </row>
    <row r="147" spans="1:11" s="396" customFormat="1" ht="17.25" customHeight="1">
      <c r="A147" s="389"/>
      <c r="B147" s="390"/>
      <c r="C147" s="391"/>
      <c r="D147" s="392"/>
      <c r="E147" s="393"/>
      <c r="F147" s="389"/>
      <c r="G147" s="389"/>
      <c r="H147" s="394"/>
      <c r="I147" s="395"/>
      <c r="K147" s="397"/>
    </row>
    <row r="148" spans="2:8" ht="18.75">
      <c r="B148" s="222"/>
      <c r="C148" s="222"/>
      <c r="D148" s="223"/>
      <c r="E148" s="224"/>
      <c r="F148" s="225"/>
      <c r="G148" s="399"/>
      <c r="H148" s="400"/>
    </row>
    <row r="149" spans="2:8" ht="18.75">
      <c r="B149" s="222"/>
      <c r="C149" s="222"/>
      <c r="D149" s="223"/>
      <c r="E149" s="224"/>
      <c r="F149" s="225"/>
      <c r="G149" s="399"/>
      <c r="H149" s="318"/>
    </row>
    <row r="150" spans="2:14" ht="18.75">
      <c r="B150" s="222"/>
      <c r="C150" s="222"/>
      <c r="D150" s="223"/>
      <c r="E150" s="224"/>
      <c r="F150" s="225"/>
      <c r="G150" s="399"/>
      <c r="H150" s="318"/>
      <c r="N150" s="401"/>
    </row>
    <row r="151" spans="2:8" ht="18.75">
      <c r="B151" s="222"/>
      <c r="C151" s="222"/>
      <c r="D151" s="223"/>
      <c r="E151" s="224"/>
      <c r="F151" s="225"/>
      <c r="G151" s="399"/>
      <c r="H151" s="318"/>
    </row>
    <row r="152" spans="2:6" ht="18.75">
      <c r="B152" s="227"/>
      <c r="C152" s="227"/>
      <c r="D152" s="228"/>
      <c r="E152" s="229" t="s">
        <v>1</v>
      </c>
      <c r="F152" s="230"/>
    </row>
  </sheetData>
  <sheetProtection selectLockedCells="1" selectUnlockedCells="1"/>
  <mergeCells count="17">
    <mergeCell ref="X9:Z11"/>
    <mergeCell ref="A11:A12"/>
    <mergeCell ref="B11:B12"/>
    <mergeCell ref="C11:C12"/>
    <mergeCell ref="D11:D12"/>
    <mergeCell ref="E11:E12"/>
    <mergeCell ref="F11:F12"/>
    <mergeCell ref="H11:H12"/>
    <mergeCell ref="M11:M12"/>
    <mergeCell ref="N11:N12"/>
    <mergeCell ref="O11:V11"/>
    <mergeCell ref="H2:V2"/>
    <mergeCell ref="H5:V5"/>
    <mergeCell ref="H6:V6"/>
    <mergeCell ref="A9:H9"/>
    <mergeCell ref="M4:V4"/>
    <mergeCell ref="N3:V3"/>
  </mergeCells>
  <printOptions/>
  <pageMargins left="0.3937007874015748" right="0" top="0.1968503937007874" bottom="0.1968503937007874" header="0.5118110236220472" footer="0.5118110236220472"/>
  <pageSetup fitToHeight="0" fitToWidth="1" horizontalDpi="300" verticalDpi="300" orientation="portrait" scale="46" r:id="rId1"/>
  <rowBreaks count="3" manualBreakCount="3">
    <brk id="40" max="21" man="1"/>
    <brk id="79" max="21" man="1"/>
    <brk id="11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O55"/>
  <sheetViews>
    <sheetView view="pageBreakPreview" zoomScale="70" zoomScaleNormal="70" zoomScaleSheetLayoutView="70" zoomScalePageLayoutView="0" workbookViewId="0" topLeftCell="A1">
      <selection activeCell="B5" sqref="B5:E5"/>
    </sheetView>
  </sheetViews>
  <sheetFormatPr defaultColWidth="9.140625" defaultRowHeight="15"/>
  <cols>
    <col min="1" max="1" width="11.140625" style="398" customWidth="1"/>
    <col min="2" max="2" width="99.57421875" style="403" customWidth="1"/>
    <col min="3" max="3" width="20.8515625" style="402" customWidth="1"/>
    <col min="4" max="4" width="25.57421875" style="254" customWidth="1"/>
    <col min="5" max="11" width="9.140625" style="254" customWidth="1"/>
    <col min="12" max="16384" width="9.140625" style="254" customWidth="1"/>
  </cols>
  <sheetData>
    <row r="1" spans="1:3" ht="0.75" customHeight="1">
      <c r="A1" s="249"/>
      <c r="B1" s="250"/>
      <c r="C1" s="251"/>
    </row>
    <row r="2" spans="1:5" ht="21" customHeight="1">
      <c r="A2" s="249"/>
      <c r="B2" s="255"/>
      <c r="C2" s="404"/>
      <c r="D2" s="740" t="s">
        <v>684</v>
      </c>
      <c r="E2" s="740"/>
    </row>
    <row r="3" spans="1:5" ht="21.75" customHeight="1">
      <c r="A3" s="249"/>
      <c r="B3" s="725" t="s">
        <v>884</v>
      </c>
      <c r="C3" s="725"/>
      <c r="D3" s="725"/>
      <c r="E3" s="725"/>
    </row>
    <row r="4" spans="1:5" ht="18" customHeight="1">
      <c r="A4" s="249"/>
      <c r="B4" s="725" t="s">
        <v>892</v>
      </c>
      <c r="C4" s="725"/>
      <c r="D4" s="725"/>
      <c r="E4" s="725"/>
    </row>
    <row r="5" spans="1:5" ht="23.25" customHeight="1">
      <c r="A5" s="249"/>
      <c r="B5" s="728" t="s">
        <v>885</v>
      </c>
      <c r="C5" s="728"/>
      <c r="D5" s="728"/>
      <c r="E5" s="728"/>
    </row>
    <row r="6" spans="1:5" ht="20.25" customHeight="1">
      <c r="A6" s="249"/>
      <c r="B6" s="728" t="s">
        <v>886</v>
      </c>
      <c r="C6" s="728"/>
      <c r="D6" s="728"/>
      <c r="E6" s="728"/>
    </row>
    <row r="7" spans="1:5" ht="20.25" customHeight="1">
      <c r="A7" s="249"/>
      <c r="B7" s="260"/>
      <c r="C7" s="721"/>
      <c r="D7" s="721"/>
      <c r="E7" s="721"/>
    </row>
    <row r="8" spans="1:3" ht="24" customHeight="1">
      <c r="A8" s="249"/>
      <c r="B8" s="262"/>
      <c r="C8" s="251"/>
    </row>
    <row r="9" spans="1:15" ht="70.5" customHeight="1">
      <c r="A9" s="756" t="s">
        <v>890</v>
      </c>
      <c r="B9" s="756"/>
      <c r="C9" s="756"/>
      <c r="D9" s="756"/>
      <c r="M9" s="741"/>
      <c r="N9" s="741"/>
      <c r="O9" s="741"/>
    </row>
    <row r="10" spans="1:15" ht="49.5" customHeight="1">
      <c r="A10" s="690" t="s">
        <v>567</v>
      </c>
      <c r="B10" s="690" t="s">
        <v>568</v>
      </c>
      <c r="C10" s="690" t="s">
        <v>685</v>
      </c>
      <c r="D10" s="405" t="s">
        <v>686</v>
      </c>
      <c r="M10" s="741"/>
      <c r="N10" s="741"/>
      <c r="O10" s="741"/>
    </row>
    <row r="11" spans="1:4" ht="18.75">
      <c r="A11" s="691">
        <v>1</v>
      </c>
      <c r="B11" s="691">
        <v>2</v>
      </c>
      <c r="C11" s="691" t="s">
        <v>582</v>
      </c>
      <c r="D11" s="282">
        <v>8</v>
      </c>
    </row>
    <row r="12" spans="1:4" s="287" customFormat="1" ht="22.5" customHeight="1">
      <c r="A12" s="692" t="s">
        <v>586</v>
      </c>
      <c r="B12" s="693" t="s">
        <v>687</v>
      </c>
      <c r="C12" s="692" t="s">
        <v>588</v>
      </c>
      <c r="D12" s="694">
        <f>D13+D14+D15+D17+D18+D16</f>
        <v>30715231.659999996</v>
      </c>
    </row>
    <row r="13" spans="1:4" s="293" customFormat="1" ht="39" customHeight="1">
      <c r="A13" s="695" t="s">
        <v>525</v>
      </c>
      <c r="B13" s="696" t="s">
        <v>19</v>
      </c>
      <c r="C13" s="695" t="s">
        <v>590</v>
      </c>
      <c r="D13" s="406">
        <f>'2015 год прил. №1'!E79</f>
        <v>917923.62</v>
      </c>
    </row>
    <row r="14" spans="1:4" s="265" customFormat="1" ht="48" customHeight="1">
      <c r="A14" s="695" t="s">
        <v>531</v>
      </c>
      <c r="B14" s="697" t="s">
        <v>92</v>
      </c>
      <c r="C14" s="695" t="s">
        <v>596</v>
      </c>
      <c r="D14" s="373">
        <f>'2015 год прил. №1'!E86</f>
        <v>7441842.8100000005</v>
      </c>
    </row>
    <row r="15" spans="1:4" s="293" customFormat="1" ht="41.25" customHeight="1">
      <c r="A15" s="695" t="s">
        <v>534</v>
      </c>
      <c r="B15" s="698" t="s">
        <v>688</v>
      </c>
      <c r="C15" s="695" t="s">
        <v>605</v>
      </c>
      <c r="D15" s="373">
        <f>'2015 год прил. №1'!E115</f>
        <v>13321510.55</v>
      </c>
    </row>
    <row r="16" spans="1:4" s="293" customFormat="1" ht="25.5" customHeight="1">
      <c r="A16" s="699" t="s">
        <v>537</v>
      </c>
      <c r="B16" s="698" t="s">
        <v>356</v>
      </c>
      <c r="C16" s="695" t="s">
        <v>876</v>
      </c>
      <c r="D16" s="373">
        <f>'2015 год прил. №1'!E152</f>
        <v>729530.58</v>
      </c>
    </row>
    <row r="17" spans="1:4" s="293" customFormat="1" ht="25.5" customHeight="1">
      <c r="A17" s="699" t="s">
        <v>542</v>
      </c>
      <c r="B17" s="700" t="s">
        <v>689</v>
      </c>
      <c r="C17" s="699" t="s">
        <v>616</v>
      </c>
      <c r="D17" s="295">
        <f>'2015 год прил. №1'!E160</f>
        <v>0</v>
      </c>
    </row>
    <row r="18" spans="1:4" s="293" customFormat="1" ht="27" customHeight="1">
      <c r="A18" s="699" t="s">
        <v>552</v>
      </c>
      <c r="B18" s="700" t="s">
        <v>16</v>
      </c>
      <c r="C18" s="699" t="s">
        <v>619</v>
      </c>
      <c r="D18" s="295">
        <f>'2015 год прил. №1'!E163</f>
        <v>8304424.1</v>
      </c>
    </row>
    <row r="19" spans="1:4" s="265" customFormat="1" ht="41.25" customHeight="1">
      <c r="A19" s="692" t="s">
        <v>202</v>
      </c>
      <c r="B19" s="693" t="s">
        <v>690</v>
      </c>
      <c r="C19" s="692" t="s">
        <v>691</v>
      </c>
      <c r="D19" s="291">
        <f>D20</f>
        <v>0</v>
      </c>
    </row>
    <row r="20" spans="1:4" s="265" customFormat="1" ht="45" customHeight="1">
      <c r="A20" s="701" t="s">
        <v>692</v>
      </c>
      <c r="B20" s="702" t="s">
        <v>96</v>
      </c>
      <c r="C20" s="701" t="s">
        <v>630</v>
      </c>
      <c r="D20" s="295">
        <f>'2015 год прил. №1'!E202</f>
        <v>0</v>
      </c>
    </row>
    <row r="21" spans="1:4" s="265" customFormat="1" ht="28.5" customHeight="1">
      <c r="A21" s="703" t="s">
        <v>581</v>
      </c>
      <c r="B21" s="314" t="s">
        <v>12</v>
      </c>
      <c r="C21" s="703" t="s">
        <v>634</v>
      </c>
      <c r="D21" s="291">
        <f>D22</f>
        <v>38250</v>
      </c>
    </row>
    <row r="22" spans="1:4" s="265" customFormat="1" ht="27" customHeight="1">
      <c r="A22" s="701" t="s">
        <v>693</v>
      </c>
      <c r="B22" s="322" t="s">
        <v>11</v>
      </c>
      <c r="C22" s="701" t="s">
        <v>776</v>
      </c>
      <c r="D22" s="295">
        <f>'2015 год прил. №1'!E208</f>
        <v>38250</v>
      </c>
    </row>
    <row r="23" spans="1:4" s="265" customFormat="1" ht="24.75" customHeight="1">
      <c r="A23" s="703" t="s">
        <v>582</v>
      </c>
      <c r="B23" s="704" t="s">
        <v>694</v>
      </c>
      <c r="C23" s="703" t="s">
        <v>695</v>
      </c>
      <c r="D23" s="291">
        <f>D24</f>
        <v>8089958.4</v>
      </c>
    </row>
    <row r="24" spans="1:4" s="265" customFormat="1" ht="21.75" customHeight="1">
      <c r="A24" s="699" t="s">
        <v>696</v>
      </c>
      <c r="B24" s="700" t="s">
        <v>697</v>
      </c>
      <c r="C24" s="699" t="s">
        <v>639</v>
      </c>
      <c r="D24" s="705">
        <f>'2015 год прил. №1'!E214</f>
        <v>8089958.4</v>
      </c>
    </row>
    <row r="25" spans="1:4" s="265" customFormat="1" ht="21" customHeight="1">
      <c r="A25" s="692" t="s">
        <v>583</v>
      </c>
      <c r="B25" s="706" t="s">
        <v>698</v>
      </c>
      <c r="C25" s="692" t="s">
        <v>699</v>
      </c>
      <c r="D25" s="291">
        <f>D26</f>
        <v>54891</v>
      </c>
    </row>
    <row r="26" spans="1:4" s="265" customFormat="1" ht="19.5" customHeight="1">
      <c r="A26" s="699" t="s">
        <v>635</v>
      </c>
      <c r="B26" s="707" t="s">
        <v>700</v>
      </c>
      <c r="C26" s="701" t="s">
        <v>652</v>
      </c>
      <c r="D26" s="295">
        <f>'2015 год прил. №1'!E254</f>
        <v>54891</v>
      </c>
    </row>
    <row r="27" spans="1:4" s="265" customFormat="1" ht="22.5" customHeight="1">
      <c r="A27" s="692" t="s">
        <v>584</v>
      </c>
      <c r="B27" s="706" t="s">
        <v>258</v>
      </c>
      <c r="C27" s="692" t="s">
        <v>701</v>
      </c>
      <c r="D27" s="694">
        <f>D28+D29+D30</f>
        <v>229837.05</v>
      </c>
    </row>
    <row r="28" spans="1:4" s="265" customFormat="1" ht="20.25" customHeight="1">
      <c r="A28" s="701" t="s">
        <v>702</v>
      </c>
      <c r="B28" s="413" t="s">
        <v>259</v>
      </c>
      <c r="C28" s="701" t="s">
        <v>655</v>
      </c>
      <c r="D28" s="295">
        <f>'2015 год прил. №1'!E261</f>
        <v>53800</v>
      </c>
    </row>
    <row r="29" spans="1:4" s="265" customFormat="1" ht="22.5" customHeight="1">
      <c r="A29" s="701" t="s">
        <v>703</v>
      </c>
      <c r="B29" s="707" t="s">
        <v>99</v>
      </c>
      <c r="C29" s="701" t="s">
        <v>657</v>
      </c>
      <c r="D29" s="295">
        <f>'2015 год прил. №1'!E265</f>
        <v>139916</v>
      </c>
    </row>
    <row r="30" spans="1:4" s="265" customFormat="1" ht="20.25" customHeight="1">
      <c r="A30" s="701" t="s">
        <v>704</v>
      </c>
      <c r="B30" s="697" t="s">
        <v>6</v>
      </c>
      <c r="C30" s="701" t="s">
        <v>659</v>
      </c>
      <c r="D30" s="295">
        <f>'2015 год прил. №1'!E271</f>
        <v>36121.05</v>
      </c>
    </row>
    <row r="31" spans="1:4" s="324" customFormat="1" ht="22.5" customHeight="1">
      <c r="A31" s="692" t="s">
        <v>585</v>
      </c>
      <c r="B31" s="706" t="s">
        <v>269</v>
      </c>
      <c r="C31" s="692" t="s">
        <v>705</v>
      </c>
      <c r="D31" s="291">
        <f>D32+D33</f>
        <v>5540416.95</v>
      </c>
    </row>
    <row r="32" spans="1:4" s="324" customFormat="1" ht="22.5" customHeight="1">
      <c r="A32" s="695" t="s">
        <v>706</v>
      </c>
      <c r="B32" s="697" t="s">
        <v>101</v>
      </c>
      <c r="C32" s="695" t="s">
        <v>665</v>
      </c>
      <c r="D32" s="295">
        <f>'2015 год прил. №1'!E285</f>
        <v>4944290.2</v>
      </c>
    </row>
    <row r="33" spans="1:4" ht="24.75" customHeight="1">
      <c r="A33" s="701" t="s">
        <v>707</v>
      </c>
      <c r="B33" s="697" t="s">
        <v>102</v>
      </c>
      <c r="C33" s="695" t="s">
        <v>666</v>
      </c>
      <c r="D33" s="295">
        <f>'2015 год прил. №1'!E294</f>
        <v>596126.75</v>
      </c>
    </row>
    <row r="34" spans="1:4" s="287" customFormat="1" ht="27" customHeight="1">
      <c r="A34" s="692" t="s">
        <v>708</v>
      </c>
      <c r="B34" s="706" t="s">
        <v>709</v>
      </c>
      <c r="C34" s="692" t="s">
        <v>710</v>
      </c>
      <c r="D34" s="694">
        <f>D35+D36</f>
        <v>8075839.99</v>
      </c>
    </row>
    <row r="35" spans="1:4" s="287" customFormat="1" ht="27" customHeight="1">
      <c r="A35" s="695" t="s">
        <v>711</v>
      </c>
      <c r="B35" s="711" t="s">
        <v>413</v>
      </c>
      <c r="C35" s="699" t="s">
        <v>831</v>
      </c>
      <c r="D35" s="705">
        <f>'2015 год прил. №1'!E301</f>
        <v>238505.13</v>
      </c>
    </row>
    <row r="36" spans="1:4" s="265" customFormat="1" ht="23.25" customHeight="1">
      <c r="A36" s="695" t="s">
        <v>882</v>
      </c>
      <c r="B36" s="697" t="s">
        <v>103</v>
      </c>
      <c r="C36" s="695" t="s">
        <v>671</v>
      </c>
      <c r="D36" s="373">
        <f>'2015 год прил. №1'!E304</f>
        <v>7837334.86</v>
      </c>
    </row>
    <row r="37" spans="1:4" s="265" customFormat="1" ht="55.5" customHeight="1" hidden="1">
      <c r="A37" s="703" t="s">
        <v>712</v>
      </c>
      <c r="B37" s="708" t="s">
        <v>670</v>
      </c>
      <c r="C37" s="703" t="s">
        <v>671</v>
      </c>
      <c r="D37" s="291"/>
    </row>
    <row r="38" spans="1:4" s="324" customFormat="1" ht="38.25" customHeight="1" hidden="1">
      <c r="A38" s="709" t="s">
        <v>713</v>
      </c>
      <c r="B38" s="710" t="s">
        <v>672</v>
      </c>
      <c r="C38" s="709" t="s">
        <v>671</v>
      </c>
      <c r="D38" s="291"/>
    </row>
    <row r="39" spans="1:4" s="265" customFormat="1" ht="21" customHeight="1">
      <c r="A39" s="692" t="s">
        <v>714</v>
      </c>
      <c r="B39" s="706" t="s">
        <v>715</v>
      </c>
      <c r="C39" s="692" t="s">
        <v>716</v>
      </c>
      <c r="D39" s="291">
        <f>D40</f>
        <v>1224756.5899999999</v>
      </c>
    </row>
    <row r="40" spans="1:4" s="265" customFormat="1" ht="21" customHeight="1">
      <c r="A40" s="695" t="s">
        <v>717</v>
      </c>
      <c r="B40" s="697" t="s">
        <v>105</v>
      </c>
      <c r="C40" s="695" t="s">
        <v>673</v>
      </c>
      <c r="D40" s="295">
        <f>'2015 год прил. №1'!E324</f>
        <v>1224756.5899999999</v>
      </c>
    </row>
    <row r="41" spans="1:4" s="375" customFormat="1" ht="30.75" customHeight="1" hidden="1">
      <c r="A41" s="411" t="s">
        <v>674</v>
      </c>
      <c r="B41" s="688" t="s">
        <v>675</v>
      </c>
      <c r="C41" s="411" t="s">
        <v>676</v>
      </c>
      <c r="D41" s="689"/>
    </row>
    <row r="42" spans="1:4" s="312" customFormat="1" ht="20.25" customHeight="1" hidden="1">
      <c r="A42" s="411" t="s">
        <v>677</v>
      </c>
      <c r="B42" s="414" t="s">
        <v>131</v>
      </c>
      <c r="C42" s="411" t="s">
        <v>676</v>
      </c>
      <c r="D42" s="291"/>
    </row>
    <row r="43" spans="1:4" s="265" customFormat="1" ht="18.75" customHeight="1" hidden="1">
      <c r="A43" s="409" t="s">
        <v>678</v>
      </c>
      <c r="B43" s="408" t="s">
        <v>132</v>
      </c>
      <c r="C43" s="411" t="s">
        <v>676</v>
      </c>
      <c r="D43" s="291"/>
    </row>
    <row r="44" spans="1:4" s="324" customFormat="1" ht="21" customHeight="1" hidden="1">
      <c r="A44" s="412" t="s">
        <v>674</v>
      </c>
      <c r="B44" s="410" t="s">
        <v>158</v>
      </c>
      <c r="C44" s="411" t="s">
        <v>676</v>
      </c>
      <c r="D44" s="291"/>
    </row>
    <row r="45" spans="1:4" s="253" customFormat="1" ht="18" customHeight="1" hidden="1">
      <c r="A45" s="415" t="s">
        <v>679</v>
      </c>
      <c r="B45" s="410" t="s">
        <v>599</v>
      </c>
      <c r="C45" s="411" t="s">
        <v>652</v>
      </c>
      <c r="D45" s="291"/>
    </row>
    <row r="46" spans="1:4" s="253" customFormat="1" ht="18" customHeight="1" hidden="1">
      <c r="A46" s="416" t="s">
        <v>680</v>
      </c>
      <c r="B46" s="407" t="s">
        <v>147</v>
      </c>
      <c r="C46" s="411" t="s">
        <v>652</v>
      </c>
      <c r="D46" s="291"/>
    </row>
    <row r="47" spans="1:4" s="253" customFormat="1" ht="18" customHeight="1" hidden="1">
      <c r="A47" s="416" t="s">
        <v>681</v>
      </c>
      <c r="B47" s="410" t="s">
        <v>612</v>
      </c>
      <c r="C47" s="411"/>
      <c r="D47" s="291"/>
    </row>
    <row r="48" spans="1:4" s="253" customFormat="1" ht="20.25" customHeight="1" hidden="1">
      <c r="A48" s="377" t="s">
        <v>682</v>
      </c>
      <c r="B48" s="325" t="s">
        <v>153</v>
      </c>
      <c r="C48" s="313" t="s">
        <v>652</v>
      </c>
      <c r="D48" s="316"/>
    </row>
    <row r="49" spans="1:4" s="388" customFormat="1" ht="21" customHeight="1">
      <c r="A49" s="417"/>
      <c r="B49" s="418" t="s">
        <v>718</v>
      </c>
      <c r="C49" s="417"/>
      <c r="D49" s="419">
        <f>D12+D19+D21+D23+D25+D27+D31+D34+D39</f>
        <v>53969181.64</v>
      </c>
    </row>
    <row r="50" spans="2:3" ht="18.75">
      <c r="B50" s="227"/>
      <c r="C50" s="228"/>
    </row>
    <row r="51" spans="2:3" ht="18.75">
      <c r="B51" s="227"/>
      <c r="C51" s="228"/>
    </row>
    <row r="52" spans="2:3" ht="18.75">
      <c r="B52" s="227"/>
      <c r="C52" s="228"/>
    </row>
    <row r="53" spans="2:3" ht="18.75">
      <c r="B53" s="227"/>
      <c r="C53" s="228"/>
    </row>
    <row r="54" spans="2:3" ht="18.75">
      <c r="B54" s="227"/>
      <c r="C54" s="228"/>
    </row>
    <row r="55" spans="2:3" ht="18">
      <c r="B55" s="420"/>
      <c r="C55" s="421"/>
    </row>
  </sheetData>
  <sheetProtection selectLockedCells="1" selectUnlockedCells="1"/>
  <mergeCells count="7">
    <mergeCell ref="B3:E3"/>
    <mergeCell ref="B4:E4"/>
    <mergeCell ref="B5:E5"/>
    <mergeCell ref="B6:E6"/>
    <mergeCell ref="M9:O10"/>
    <mergeCell ref="D2:E2"/>
    <mergeCell ref="A9:D9"/>
  </mergeCells>
  <printOptions/>
  <pageMargins left="0.3937007874015748" right="0" top="0.1968503937007874" bottom="0.1968503937007874" header="0.5118110236220472" footer="0.5118110236220472"/>
  <pageSetup fitToHeight="0" fitToWidth="1" horizontalDpi="300" verticalDpi="3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view="pageBreakPreview" zoomScale="80" zoomScaleNormal="70" zoomScaleSheetLayoutView="80" zoomScalePageLayoutView="0" workbookViewId="0" topLeftCell="A1">
      <selection activeCell="A4" sqref="A4:D4"/>
    </sheetView>
  </sheetViews>
  <sheetFormatPr defaultColWidth="9.140625" defaultRowHeight="15"/>
  <cols>
    <col min="1" max="1" width="49.28125" style="151" customWidth="1"/>
    <col min="2" max="2" width="45.140625" style="152" customWidth="1"/>
    <col min="3" max="3" width="21.28125" style="150" customWidth="1"/>
    <col min="4" max="4" width="23.140625" style="231" customWidth="1"/>
    <col min="5" max="5" width="14.7109375" style="1" customWidth="1"/>
    <col min="6" max="6" width="10.7109375" style="1" customWidth="1"/>
    <col min="7" max="16384" width="9.140625" style="1" customWidth="1"/>
  </cols>
  <sheetData>
    <row r="1" spans="2:4" ht="18.75">
      <c r="B1" s="404"/>
      <c r="C1" s="740" t="s">
        <v>719</v>
      </c>
      <c r="D1" s="740"/>
    </row>
    <row r="2" spans="1:4" ht="15.75">
      <c r="A2" s="725" t="s">
        <v>884</v>
      </c>
      <c r="B2" s="725"/>
      <c r="C2" s="725"/>
      <c r="D2" s="725"/>
    </row>
    <row r="3" spans="1:4" ht="15.75">
      <c r="A3" s="725" t="s">
        <v>892</v>
      </c>
      <c r="B3" s="725"/>
      <c r="C3" s="725"/>
      <c r="D3" s="725"/>
    </row>
    <row r="4" spans="1:4" ht="15.75">
      <c r="A4" s="728" t="s">
        <v>885</v>
      </c>
      <c r="B4" s="728"/>
      <c r="C4" s="728"/>
      <c r="D4" s="728"/>
    </row>
    <row r="5" spans="1:4" ht="21.75" customHeight="1">
      <c r="A5" s="728" t="s">
        <v>886</v>
      </c>
      <c r="B5" s="728"/>
      <c r="C5" s="728"/>
      <c r="D5" s="728"/>
    </row>
    <row r="6" spans="3:4" ht="15" customHeight="1">
      <c r="C6" s="154"/>
      <c r="D6" s="155"/>
    </row>
    <row r="7" spans="3:4" ht="15" customHeight="1">
      <c r="C7" s="154"/>
      <c r="D7" s="155"/>
    </row>
    <row r="8" spans="1:4" s="158" customFormat="1" ht="19.5" customHeight="1">
      <c r="A8" s="761" t="s">
        <v>894</v>
      </c>
      <c r="B8" s="761"/>
      <c r="C8" s="761"/>
      <c r="D8" s="761"/>
    </row>
    <row r="9" spans="1:4" s="158" customFormat="1" ht="48" customHeight="1">
      <c r="A9" s="761"/>
      <c r="B9" s="761"/>
      <c r="C9" s="761"/>
      <c r="D9" s="761"/>
    </row>
    <row r="10" spans="1:10" s="158" customFormat="1" ht="15" customHeight="1">
      <c r="A10" s="156"/>
      <c r="B10" s="156"/>
      <c r="C10" s="156"/>
      <c r="D10" s="157"/>
      <c r="F10" s="761"/>
      <c r="G10" s="761"/>
      <c r="H10" s="761"/>
      <c r="I10" s="761"/>
      <c r="J10" s="761"/>
    </row>
    <row r="11" spans="1:10" s="158" customFormat="1" ht="15.75">
      <c r="A11" s="159"/>
      <c r="B11" s="159"/>
      <c r="C11" s="159"/>
      <c r="D11" s="157" t="s">
        <v>720</v>
      </c>
      <c r="F11" s="761"/>
      <c r="G11" s="761"/>
      <c r="H11" s="761"/>
      <c r="I11" s="761"/>
      <c r="J11" s="761"/>
    </row>
    <row r="12" spans="1:6" s="422" customFormat="1" ht="15" customHeight="1">
      <c r="A12" s="757" t="s">
        <v>519</v>
      </c>
      <c r="B12" s="757" t="s">
        <v>721</v>
      </c>
      <c r="C12" s="759" t="s">
        <v>722</v>
      </c>
      <c r="D12" s="759" t="s">
        <v>723</v>
      </c>
      <c r="F12" s="423"/>
    </row>
    <row r="13" spans="1:6" s="422" customFormat="1" ht="48" customHeight="1">
      <c r="A13" s="758"/>
      <c r="B13" s="758"/>
      <c r="C13" s="760"/>
      <c r="D13" s="760"/>
      <c r="F13" s="423"/>
    </row>
    <row r="14" spans="1:6" s="422" customFormat="1" ht="18" customHeight="1">
      <c r="A14" s="424">
        <v>1</v>
      </c>
      <c r="B14" s="424">
        <v>2</v>
      </c>
      <c r="C14" s="425">
        <v>3</v>
      </c>
      <c r="D14" s="426">
        <v>4</v>
      </c>
      <c r="F14" s="423"/>
    </row>
    <row r="15" spans="1:4" s="422" customFormat="1" ht="33">
      <c r="A15" s="427" t="s">
        <v>724</v>
      </c>
      <c r="B15" s="428" t="s">
        <v>95</v>
      </c>
      <c r="C15" s="429"/>
      <c r="D15" s="430">
        <f>D21+D17</f>
        <v>-1366320.0600000024</v>
      </c>
    </row>
    <row r="16" spans="1:4" ht="39" customHeight="1">
      <c r="A16" s="431" t="s">
        <v>725</v>
      </c>
      <c r="B16" s="432" t="s">
        <v>246</v>
      </c>
      <c r="C16" s="433"/>
      <c r="D16" s="430">
        <f>D21+D17</f>
        <v>-1366320.0600000024</v>
      </c>
    </row>
    <row r="17" spans="1:4" ht="35.25" customHeight="1">
      <c r="A17" s="431" t="s">
        <v>726</v>
      </c>
      <c r="B17" s="432" t="s">
        <v>246</v>
      </c>
      <c r="C17" s="433">
        <f>C18</f>
        <v>-55447500</v>
      </c>
      <c r="D17" s="430">
        <f>D18</f>
        <v>-58058757.99</v>
      </c>
    </row>
    <row r="18" spans="1:4" ht="45" customHeight="1">
      <c r="A18" s="434" t="s">
        <v>727</v>
      </c>
      <c r="B18" s="435" t="s">
        <v>248</v>
      </c>
      <c r="C18" s="436">
        <v>-55447500</v>
      </c>
      <c r="D18" s="437">
        <v>-58058757.99</v>
      </c>
    </row>
    <row r="19" spans="1:4" ht="37.5">
      <c r="A19" s="431" t="s">
        <v>729</v>
      </c>
      <c r="B19" s="432" t="s">
        <v>246</v>
      </c>
      <c r="C19" s="430">
        <f>C20</f>
        <v>55447500</v>
      </c>
      <c r="D19" s="430">
        <f>D20</f>
        <v>56692437.93</v>
      </c>
    </row>
    <row r="20" spans="1:4" ht="45" customHeight="1">
      <c r="A20" s="431" t="s">
        <v>730</v>
      </c>
      <c r="B20" s="432" t="s">
        <v>728</v>
      </c>
      <c r="C20" s="430">
        <f>C21</f>
        <v>55447500</v>
      </c>
      <c r="D20" s="430">
        <f>D21</f>
        <v>56692437.93</v>
      </c>
    </row>
    <row r="21" spans="1:4" ht="60" customHeight="1">
      <c r="A21" s="438" t="s">
        <v>731</v>
      </c>
      <c r="B21" s="435" t="s">
        <v>883</v>
      </c>
      <c r="C21" s="437">
        <v>55447500</v>
      </c>
      <c r="D21" s="437">
        <v>56692437.93</v>
      </c>
    </row>
    <row r="23" spans="1:4" ht="18.75">
      <c r="A23" s="227"/>
      <c r="B23" s="228"/>
      <c r="C23" s="229"/>
      <c r="D23" s="230"/>
    </row>
    <row r="24" spans="1:4" ht="18.75">
      <c r="A24" s="227"/>
      <c r="B24" s="228"/>
      <c r="C24" s="229"/>
      <c r="D24" s="230"/>
    </row>
    <row r="25" spans="1:4" ht="18.75">
      <c r="A25" s="227"/>
      <c r="B25" s="228"/>
      <c r="C25" s="229"/>
      <c r="D25" s="230"/>
    </row>
    <row r="26" spans="1:4" ht="18.75">
      <c r="A26" s="227"/>
      <c r="B26" s="228"/>
      <c r="C26" s="229"/>
      <c r="D26" s="230"/>
    </row>
    <row r="27" spans="1:4" ht="18.75">
      <c r="A27" s="227"/>
      <c r="B27" s="228"/>
      <c r="C27" s="229" t="s">
        <v>1</v>
      </c>
      <c r="D27" s="230"/>
    </row>
    <row r="28" spans="1:4" ht="18">
      <c r="A28" s="420"/>
      <c r="B28" s="421"/>
      <c r="C28" s="439"/>
      <c r="D28" s="256"/>
    </row>
  </sheetData>
  <sheetProtection/>
  <mergeCells count="11">
    <mergeCell ref="F10:J11"/>
    <mergeCell ref="A12:A13"/>
    <mergeCell ref="B12:B13"/>
    <mergeCell ref="C12:C13"/>
    <mergeCell ref="D12:D13"/>
    <mergeCell ref="C1:D1"/>
    <mergeCell ref="A8:D9"/>
    <mergeCell ref="A2:D2"/>
    <mergeCell ref="A3:D3"/>
    <mergeCell ref="A4:D4"/>
    <mergeCell ref="A5:D5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fitToWidth="1" horizontalDpi="600" verticalDpi="600" orientation="portrait" paperSize="9" scale="72" r:id="rId1"/>
  <headerFooter alignWithMargins="0">
    <oddFooter>&amp;C&amp;"Arial,обычный"&amp;P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view="pageBreakPreview" zoomScale="80" zoomScaleNormal="70" zoomScaleSheetLayoutView="80" zoomScalePageLayoutView="0" workbookViewId="0" topLeftCell="A7">
      <selection activeCell="A11" sqref="A11"/>
    </sheetView>
  </sheetViews>
  <sheetFormatPr defaultColWidth="9.140625" defaultRowHeight="15"/>
  <cols>
    <col min="1" max="1" width="56.8515625" style="151" customWidth="1"/>
    <col min="2" max="2" width="49.8515625" style="152" customWidth="1"/>
    <col min="3" max="3" width="32.421875" style="231" customWidth="1"/>
    <col min="4" max="4" width="14.7109375" style="1" customWidth="1"/>
    <col min="5" max="5" width="10.7109375" style="1" customWidth="1"/>
    <col min="6" max="16384" width="9.140625" style="1" customWidth="1"/>
  </cols>
  <sheetData>
    <row r="1" spans="2:3" ht="18.75">
      <c r="B1" s="223"/>
      <c r="C1" s="153" t="s">
        <v>732</v>
      </c>
    </row>
    <row r="2" spans="1:4" ht="15.75">
      <c r="A2" s="725" t="s">
        <v>884</v>
      </c>
      <c r="B2" s="725"/>
      <c r="C2" s="725"/>
      <c r="D2" s="723"/>
    </row>
    <row r="3" spans="1:4" ht="17.25" customHeight="1">
      <c r="A3" s="725" t="s">
        <v>892</v>
      </c>
      <c r="B3" s="725"/>
      <c r="C3" s="725"/>
      <c r="D3" s="723"/>
    </row>
    <row r="4" spans="1:4" ht="17.25" customHeight="1">
      <c r="A4" s="728" t="s">
        <v>885</v>
      </c>
      <c r="B4" s="728"/>
      <c r="C4" s="728"/>
      <c r="D4" s="722"/>
    </row>
    <row r="5" spans="1:4" ht="21.75" customHeight="1">
      <c r="A5" s="728" t="s">
        <v>886</v>
      </c>
      <c r="B5" s="728"/>
      <c r="C5" s="728"/>
      <c r="D5" s="722"/>
    </row>
    <row r="6" spans="2:3" ht="21.75" customHeight="1">
      <c r="B6" s="724"/>
      <c r="C6" s="724"/>
    </row>
    <row r="7" ht="15" customHeight="1">
      <c r="C7" s="155"/>
    </row>
    <row r="8" ht="15" customHeight="1">
      <c r="C8" s="155"/>
    </row>
    <row r="9" spans="1:4" s="158" customFormat="1" ht="19.5" customHeight="1">
      <c r="A9" s="761" t="s">
        <v>895</v>
      </c>
      <c r="B9" s="761"/>
      <c r="C9" s="440"/>
      <c r="D9" s="440"/>
    </row>
    <row r="10" spans="1:4" s="158" customFormat="1" ht="48" customHeight="1">
      <c r="A10" s="761"/>
      <c r="B10" s="761"/>
      <c r="C10" s="440"/>
      <c r="D10" s="440"/>
    </row>
    <row r="11" spans="1:9" s="158" customFormat="1" ht="15" customHeight="1">
      <c r="A11" s="156"/>
      <c r="B11" s="156"/>
      <c r="C11" s="157"/>
      <c r="E11" s="761"/>
      <c r="F11" s="761"/>
      <c r="G11" s="761"/>
      <c r="H11" s="761"/>
      <c r="I11" s="761"/>
    </row>
    <row r="12" spans="1:9" s="158" customFormat="1" ht="15.75">
      <c r="A12" s="159"/>
      <c r="B12" s="159"/>
      <c r="C12" s="157" t="s">
        <v>720</v>
      </c>
      <c r="E12" s="761"/>
      <c r="F12" s="761"/>
      <c r="G12" s="761"/>
      <c r="H12" s="761"/>
      <c r="I12" s="761"/>
    </row>
    <row r="13" spans="1:5" s="422" customFormat="1" ht="15" customHeight="1">
      <c r="A13" s="757" t="s">
        <v>519</v>
      </c>
      <c r="B13" s="757" t="s">
        <v>721</v>
      </c>
      <c r="C13" s="762" t="s">
        <v>120</v>
      </c>
      <c r="E13" s="423"/>
    </row>
    <row r="14" spans="1:5" s="422" customFormat="1" ht="48" customHeight="1">
      <c r="A14" s="758"/>
      <c r="B14" s="758"/>
      <c r="C14" s="763"/>
      <c r="E14" s="423"/>
    </row>
    <row r="15" spans="1:5" s="422" customFormat="1" ht="23.25" customHeight="1">
      <c r="A15" s="424">
        <v>1</v>
      </c>
      <c r="B15" s="424">
        <v>2</v>
      </c>
      <c r="C15" s="426">
        <v>4</v>
      </c>
      <c r="E15" s="423"/>
    </row>
    <row r="16" spans="1:3" s="422" customFormat="1" ht="33">
      <c r="A16" s="427" t="s">
        <v>724</v>
      </c>
      <c r="B16" s="441" t="s">
        <v>733</v>
      </c>
      <c r="C16" s="430">
        <f>C17</f>
        <v>-1366320.0600000024</v>
      </c>
    </row>
    <row r="17" spans="1:3" ht="33.75" customHeight="1">
      <c r="A17" s="431" t="s">
        <v>725</v>
      </c>
      <c r="B17" s="432" t="s">
        <v>246</v>
      </c>
      <c r="C17" s="430">
        <f>C18+C22</f>
        <v>-1366320.0600000024</v>
      </c>
    </row>
    <row r="18" spans="1:4" ht="36" customHeight="1">
      <c r="A18" s="431" t="s">
        <v>726</v>
      </c>
      <c r="B18" s="432" t="s">
        <v>247</v>
      </c>
      <c r="C18" s="430">
        <f>C19</f>
        <v>-58058757.99</v>
      </c>
      <c r="D18" s="443"/>
    </row>
    <row r="19" spans="1:4" ht="32.25" customHeight="1">
      <c r="A19" s="431" t="s">
        <v>727</v>
      </c>
      <c r="B19" s="432" t="s">
        <v>248</v>
      </c>
      <c r="C19" s="430">
        <f>C20</f>
        <v>-58058757.99</v>
      </c>
      <c r="D19" s="443"/>
    </row>
    <row r="20" spans="1:4" ht="36" customHeight="1">
      <c r="A20" s="431" t="s">
        <v>734</v>
      </c>
      <c r="B20" s="432" t="s">
        <v>304</v>
      </c>
      <c r="C20" s="430">
        <f>C21</f>
        <v>-58058757.99</v>
      </c>
      <c r="D20" s="444"/>
    </row>
    <row r="21" spans="1:4" ht="82.5" customHeight="1">
      <c r="A21" s="434" t="s">
        <v>735</v>
      </c>
      <c r="B21" s="445" t="s">
        <v>303</v>
      </c>
      <c r="C21" s="446">
        <v>-58058757.99</v>
      </c>
      <c r="D21" s="447"/>
    </row>
    <row r="22" spans="1:4" ht="33" customHeight="1">
      <c r="A22" s="431" t="s">
        <v>729</v>
      </c>
      <c r="B22" s="432" t="s">
        <v>736</v>
      </c>
      <c r="C22" s="430">
        <f>C23</f>
        <v>56692437.93</v>
      </c>
      <c r="D22" s="443"/>
    </row>
    <row r="23" spans="1:3" ht="37.5">
      <c r="A23" s="431" t="s">
        <v>737</v>
      </c>
      <c r="B23" s="432" t="s">
        <v>249</v>
      </c>
      <c r="C23" s="430">
        <f>C24</f>
        <v>56692437.93</v>
      </c>
    </row>
    <row r="24" spans="1:3" ht="37.5">
      <c r="A24" s="448" t="s">
        <v>731</v>
      </c>
      <c r="B24" s="432" t="s">
        <v>250</v>
      </c>
      <c r="C24" s="430">
        <f>C25</f>
        <v>56692437.93</v>
      </c>
    </row>
    <row r="25" spans="1:3" ht="93.75">
      <c r="A25" s="438" t="s">
        <v>738</v>
      </c>
      <c r="B25" s="435" t="s">
        <v>251</v>
      </c>
      <c r="C25" s="437">
        <v>56692437.93</v>
      </c>
    </row>
    <row r="26" spans="1:3" ht="18.75">
      <c r="A26" s="227"/>
      <c r="B26" s="228"/>
      <c r="C26" s="230"/>
    </row>
    <row r="27" spans="1:3" ht="18.75">
      <c r="A27" s="227"/>
      <c r="B27" s="228"/>
      <c r="C27" s="230"/>
    </row>
    <row r="28" spans="1:3" ht="18.75">
      <c r="A28" s="227"/>
      <c r="B28" s="228"/>
      <c r="C28" s="230"/>
    </row>
    <row r="29" spans="1:3" ht="18">
      <c r="A29" s="420"/>
      <c r="B29" s="421"/>
      <c r="C29" s="256"/>
    </row>
  </sheetData>
  <sheetProtection/>
  <mergeCells count="9">
    <mergeCell ref="E11:I12"/>
    <mergeCell ref="A13:A14"/>
    <mergeCell ref="B13:B14"/>
    <mergeCell ref="C13:C14"/>
    <mergeCell ref="A2:C2"/>
    <mergeCell ref="A3:C3"/>
    <mergeCell ref="A4:C4"/>
    <mergeCell ref="A5:C5"/>
    <mergeCell ref="A9:B10"/>
  </mergeCells>
  <printOptions horizontalCentered="1"/>
  <pageMargins left="0.1968503937007874" right="0.1968503937007874" top="0.1968503937007874" bottom="0.1968503937007874" header="0.2362204724409449" footer="0.2362204724409449"/>
  <pageSetup blackAndWhite="1" fitToHeight="5" fitToWidth="1" horizontalDpi="600" verticalDpi="600" orientation="portrait" paperSize="9" scale="72" r:id="rId1"/>
  <headerFooter alignWithMargins="0">
    <oddFooter>&amp;C&amp;"Arial,обычный"&amp;P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2016-04-25T07:56:05Z</dcterms:modified>
  <cp:category/>
  <cp:version/>
  <cp:contentType/>
  <cp:contentStatus/>
</cp:coreProperties>
</file>