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activeTab="2"/>
  </bookViews>
  <sheets>
    <sheet name="Доходы" sheetId="1" r:id="rId1"/>
    <sheet name="ВСР" sheetId="2" r:id="rId2"/>
    <sheet name="Прилож.3 Распр.по ассигн." sheetId="3" r:id="rId3"/>
    <sheet name="Лист1" sheetId="4" r:id="rId4"/>
  </sheets>
  <externalReferences>
    <externalReference r:id="rId7"/>
  </externalReferences>
  <definedNames>
    <definedName name="_xlnm._FilterDatabase" localSheetId="1" hidden="1">'ВСР'!$A$7:$G$137</definedName>
    <definedName name="_xlnm._FilterDatabase" localSheetId="2" hidden="1">'Прилож.3 Распр.по ассигн.'!$A$7:$G$129</definedName>
    <definedName name="OLE_LINK1_16">#REF!</definedName>
    <definedName name="Spr_MO">#REF!</definedName>
    <definedName name="Должность">'[1]Форма 2005'!#REF!</definedName>
    <definedName name="Заголовок1">'[1]Справочник'!$B$1:$B$111</definedName>
    <definedName name="_xlnm.Print_Area" localSheetId="1">'ВСР'!$A$1:$G$135</definedName>
    <definedName name="_xlnm.Print_Area" localSheetId="0">'Доходы'!$A$1:$E$66</definedName>
    <definedName name="_xlnm.Print_Area" localSheetId="2">'Прилож.3 Распр.по ассигн.'!$A$1:$G$131</definedName>
    <definedName name="период">'[1]Справочник'!$D$1:$D$5</definedName>
    <definedName name="районы">'[1]Справочник'!$C$1:$C$19</definedName>
  </definedNames>
  <calcPr fullCalcOnLoad="1" refMode="R1C1"/>
</workbook>
</file>

<file path=xl/sharedStrings.xml><?xml version="1.0" encoding="utf-8"?>
<sst xmlns="http://schemas.openxmlformats.org/spreadsheetml/2006/main" count="1331" uniqueCount="539">
  <si>
    <t>Приложение №1</t>
  </si>
  <si>
    <t xml:space="preserve">ДОХОДЫ   МЕСТНОГО БЮДЖЕТА МУНИЦИПАЛЬНОГО ОБРАЗОВАНИЯ МУНИЦИПАЛЬНЫЙ ОКРУГ АДМИРАЛТЕЙСКИЙ ОКРУГ  </t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</si>
  <si>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</si>
  <si>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</si>
  <si>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</si>
  <si>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</si>
  <si>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</si>
  <si>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</si>
  <si>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</si>
  <si>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</si>
  <si>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</si>
  <si>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</si>
  <si>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</si>
  <si>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</si>
  <si>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</si>
  <si>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</si>
  <si>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</si>
  <si>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</si>
  <si>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</si>
  <si>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</si>
  <si>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</si>
  <si>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</si>
  <si>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</si>
  <si>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</si>
  <si>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</si>
  <si>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</si>
  <si>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</si>
  <si>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</si>
  <si>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</si>
  <si>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</si>
  <si>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</si>
  <si>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</si>
  <si>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</si>
  <si>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</si>
  <si>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</si>
  <si>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</si>
  <si>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</si>
  <si>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</si>
  <si>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</si>
  <si>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</si>
  <si>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</si>
  <si>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</si>
  <si>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</si>
  <si>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</si>
  <si>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</si>
  <si>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</si>
  <si>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</si>
  <si>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</si>
  <si>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</si>
  <si>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</si>
  <si>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</si>
  <si>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</si>
  <si>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</si>
  <si>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</si>
  <si>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</si>
  <si>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</si>
  <si>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</si>
  <si>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</si>
  <si>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</si>
  <si>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</si>
  <si>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</si>
  <si>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</si>
  <si>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</si>
  <si>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</si>
  <si>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</si>
  <si>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</si>
  <si>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</si>
  <si>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</si>
  <si>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</si>
  <si>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</si>
  <si>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</si>
  <si>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</si>
  <si>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</si>
  <si>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</si>
  <si>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</si>
  <si>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</si>
  <si>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</si>
  <si>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</si>
  <si>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</si>
  <si>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</si>
  <si>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</si>
  <si>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</si>
  <si>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</si>
  <si>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</si>
  <si>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</si>
  <si>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</si>
  <si>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</si>
  <si>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</si>
  <si>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</si>
  <si>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</si>
  <si>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</si>
  <si>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</si>
  <si>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</si>
  <si>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</si>
  <si>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</si>
  <si>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</si>
  <si>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</si>
  <si>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</si>
  <si>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</si>
  <si>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</si>
  <si>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</si>
  <si>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</si>
  <si>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</si>
  <si>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</si>
  <si>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</si>
  <si>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</si>
  <si>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</si>
  <si>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</si>
  <si>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</si>
  <si>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</si>
  <si>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</si>
  <si>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</si>
  <si>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</si>
  <si>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1.5.3.1.1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</si>
  <si>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</si>
  <si>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</si>
  <si>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</si>
  <si>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1.5.3.1.2</t>
  </si>
  <si>
    <t>807</t>
  </si>
  <si>
    <t>1.5.3.1.3</t>
  </si>
  <si>
    <t>808</t>
  </si>
  <si>
    <t>1.5.3.1.4</t>
  </si>
  <si>
    <t>824</t>
  </si>
  <si>
    <t>1.5.3.1.5</t>
  </si>
  <si>
    <t>846</t>
  </si>
  <si>
    <t>1.5.3.1.6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</si>
  <si>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</si>
  <si>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</si>
  <si>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</si>
  <si>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</si>
  <si>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</si>
  <si>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</si>
  <si>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</si>
  <si>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</si>
  <si>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</si>
  <si>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</si>
  <si>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</si>
  <si>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</si>
  <si>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</si>
  <si>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</si>
  <si>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</si>
  <si>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</si>
  <si>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</si>
  <si>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</si>
  <si>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</si>
  <si>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</si>
  <si>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</si>
  <si>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</si>
  <si>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</si>
  <si>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</si>
  <si>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</si>
  <si>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</si>
  <si>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</si>
  <si>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</si>
  <si>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Приложение № 2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</si>
  <si>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2016 год 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</si>
  <si>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</si>
  <si>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</si>
  <si>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</si>
  <si>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</si>
  <si>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</si>
  <si>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</si>
  <si>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Сумма (тыс.руб.)</t>
  </si>
  <si>
    <t>3</t>
  </si>
  <si>
    <t>4</t>
  </si>
  <si>
    <t>5</t>
  </si>
  <si>
    <t>6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</si>
  <si>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</si>
  <si>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</si>
  <si>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</si>
  <si>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</si>
  <si>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</si>
  <si>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</si>
  <si>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</si>
  <si>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</si>
  <si>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</si>
  <si>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</si>
  <si>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</si>
  <si>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</si>
  <si>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</si>
  <si>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</si>
  <si>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</si>
  <si>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1.2.2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</si>
  <si>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</si>
  <si>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</si>
  <si>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</si>
  <si>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</si>
  <si>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</si>
  <si>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</si>
  <si>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</si>
  <si>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</si>
  <si>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</si>
  <si>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</si>
  <si>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1.1.4.1</t>
  </si>
  <si>
    <t>1.1.4.2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</si>
  <si>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</si>
  <si>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</si>
  <si>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</si>
  <si>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</si>
  <si>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</si>
  <si>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07001 00060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</si>
  <si>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</si>
  <si>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</si>
  <si>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</si>
  <si>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</si>
  <si>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</si>
  <si>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</si>
  <si>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</si>
  <si>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</si>
  <si>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</si>
  <si>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</si>
  <si>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1.3.2.2</t>
  </si>
  <si>
    <t>1.3.2.3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</si>
  <si>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</si>
  <si>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</si>
  <si>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01 13</t>
  </si>
  <si>
    <t>79507 00180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</si>
  <si>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</si>
  <si>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</si>
  <si>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</si>
  <si>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</si>
  <si>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</si>
  <si>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1.3.5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</si>
  <si>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</si>
  <si>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79513 00220</t>
  </si>
  <si>
    <t>1.3.5.1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</si>
  <si>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</si>
  <si>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</si>
  <si>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</si>
  <si>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</si>
  <si>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</si>
  <si>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</si>
  <si>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1.4.1.1.1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</si>
  <si>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</si>
  <si>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</si>
  <si>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</si>
  <si>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</si>
  <si>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</si>
  <si>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34500 00100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</si>
  <si>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</si>
  <si>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</si>
  <si>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</si>
  <si>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</si>
  <si>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муниципального образования</t>
  </si>
  <si>
    <t>Благоустройство  придомовых территорий и дворовых</t>
  </si>
  <si>
    <t>Муниципальная программа "Установка, содержание и ремонт ограждений газонов"</t>
  </si>
  <si>
    <t>60001 00132</t>
  </si>
  <si>
    <t>1.6.1.2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</si>
  <si>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</si>
  <si>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60001 00133</t>
  </si>
  <si>
    <t>1.6.1.3</t>
  </si>
  <si>
    <t>Озеленение территории муниципального образования</t>
  </si>
  <si>
    <t>1.6.1.3.1</t>
  </si>
  <si>
    <t>Муниципальная программа "Озеленение территорий зеленых насаждений внутриквартального озеленения"</t>
  </si>
  <si>
    <t>60003 00151</t>
  </si>
  <si>
    <t>1.6.1.3.2</t>
  </si>
  <si>
    <t>Муниципальная программа "Организация работ по компенсационному озеленению"</t>
  </si>
  <si>
    <t>60003 00152</t>
  </si>
  <si>
    <t>1.6.1.3.3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</si>
  <si>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</si>
  <si>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60003 00153</t>
  </si>
  <si>
    <t>1.6.1.4</t>
  </si>
  <si>
    <t>Муниципальная программа "Обустройство, содержание  и уборка территории детских площадок"</t>
  </si>
  <si>
    <t>60004 00160</t>
  </si>
  <si>
    <t>1.6.1.5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</si>
  <si>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</si>
  <si>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60005 00160</t>
  </si>
  <si>
    <t>1.6.1.6</t>
  </si>
  <si>
    <t>Муниципальная программа "Выполнение работ, услуг по техническому надзору"</t>
  </si>
  <si>
    <t>60007 00160</t>
  </si>
  <si>
    <t>1.6.1.7</t>
  </si>
  <si>
    <t>Муниципальная программа "Выполнение работ, услуг по определению объема работ по благоустройству к адресной программе"</t>
  </si>
  <si>
    <t>60008 00160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</si>
  <si>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</si>
  <si>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</si>
  <si>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</si>
  <si>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</si>
  <si>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</si>
  <si>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</si>
  <si>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1.7.1.1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</si>
  <si>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</si>
  <si>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</si>
  <si>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1.7.1.1.1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</si>
  <si>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</si>
  <si>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</si>
  <si>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</si>
  <si>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</si>
  <si>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</si>
  <si>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</si>
  <si>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1.8.1.1</t>
  </si>
  <si>
    <t>Переподготовка, повышение квалификации</t>
  </si>
  <si>
    <t>42801 00180</t>
  </si>
  <si>
    <t>1.8.1.1.1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</si>
  <si>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</si>
  <si>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1.8.1.1.1.1</t>
  </si>
  <si>
    <t>1.8.2</t>
  </si>
  <si>
    <t>МОЛОДЕЖНАЯ ПОЛИТИКА И ОЗДОРОВЛЕНИЕ ДЕТЕЙ</t>
  </si>
  <si>
    <t>0707</t>
  </si>
  <si>
    <t>1.8.2.1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</si>
  <si>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</si>
  <si>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</si>
  <si>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1.8.2.1.1</t>
  </si>
  <si>
    <t>1.8.3</t>
  </si>
  <si>
    <t>ДРУГИЕ ВОПРОСЫ В ОБЛАСТИ ОБРАЗОВАНИЯ</t>
  </si>
  <si>
    <t>0709</t>
  </si>
  <si>
    <t>1.8.3.1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</si>
  <si>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</si>
  <si>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</si>
  <si>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</si>
  <si>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</si>
  <si>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</si>
  <si>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</si>
  <si>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1.8.3.2.1</t>
  </si>
  <si>
    <t>1.8.3.3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</si>
  <si>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</si>
  <si>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79514 00530</t>
  </si>
  <si>
    <t>1.8.3.3.1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</si>
  <si>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</si>
  <si>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</si>
  <si>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</si>
  <si>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</si>
  <si>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</si>
  <si>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</si>
  <si>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</si>
  <si>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</si>
  <si>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</si>
  <si>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</si>
  <si>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1.9.1.1.1</t>
  </si>
  <si>
    <t>1.9.1.2</t>
  </si>
  <si>
    <t>ДРУГИЕ ВОПРОСЫ В ОБЛАСТИ КУЛЬТУРЫ, КИНЕМАТОГРАФИИ</t>
  </si>
  <si>
    <t>0804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</si>
  <si>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</si>
  <si>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</si>
  <si>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</si>
  <si>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1.9.1.2.1.1</t>
  </si>
  <si>
    <t>1.10</t>
  </si>
  <si>
    <t>СОЦИАЛЬНАЯ ПОЛИТИКА</t>
  </si>
  <si>
    <t>1000</t>
  </si>
  <si>
    <t>1.10.1</t>
  </si>
  <si>
    <t>СОЦИАЛЬНОЕ ОБЕСПЕЧЕНИЕ НАСЕЛЕНИЯ</t>
  </si>
  <si>
    <t>1003</t>
  </si>
  <si>
    <t>1.10.1.1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</si>
  <si>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</si>
  <si>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</si>
  <si>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1.10.1.1.1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</si>
  <si>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</si>
  <si>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</si>
  <si>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</si>
  <si>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</t>
  </si>
  <si>
    <t>2.1.1.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</si>
  <si>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</si>
  <si>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</si>
  <si>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2.1.1.1</t>
  </si>
  <si>
    <t>Глава муниципального образования МО Адмиралтейский округ</t>
  </si>
  <si>
    <t>00201 00010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</si>
  <si>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</si>
  <si>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</si>
  <si>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</si>
  <si>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</si>
  <si>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</si>
  <si>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</si>
  <si>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2.1.2.1.1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</si>
  <si>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</si>
  <si>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</si>
  <si>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Компенсация депутатам,  осуществляющим свои полномочия на непостоянной основе</t>
  </si>
  <si>
    <t>00203 00022</t>
  </si>
  <si>
    <t>2.1.2.2.1</t>
  </si>
  <si>
    <t>2.1.2.3</t>
  </si>
  <si>
    <t>Аппарат представительного органа муниципального образования</t>
  </si>
  <si>
    <t>2.1.2.3.1</t>
  </si>
  <si>
    <t>00204 00020</t>
  </si>
  <si>
    <t>2.1.2.3.2</t>
  </si>
  <si>
    <t>2.1.2.3.3</t>
  </si>
  <si>
    <t>2.2</t>
  </si>
  <si>
    <t>2.2.1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</si>
  <si>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</si>
  <si>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09205 00440</t>
  </si>
  <si>
    <t>2.2.1.1</t>
  </si>
  <si>
    <t>2.3</t>
  </si>
  <si>
    <t>СРЕДСТВА МАССОВОЙ ИНФОРМАЦИИ</t>
  </si>
  <si>
    <t>1200</t>
  </si>
  <si>
    <t>2.3.1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</si>
  <si>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</si>
  <si>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</si>
  <si>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</si>
  <si>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</si>
  <si>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</si>
  <si>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</si>
  <si>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</si>
  <si>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</si>
  <si>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3.1.1</t>
  </si>
  <si>
    <t>ОБЕСПЕЧЕНИЕ ПРОВЕДЕНИЯ ВЫБОРОВ  И РЕФЕРЕНДУМОВ</t>
  </si>
  <si>
    <t>0107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</si>
  <si>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</si>
  <si>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</si>
  <si>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</si>
  <si>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</si>
  <si>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ВСЕГО РАСХОДОВ:</t>
  </si>
  <si>
    <t>09200 G0100</t>
  </si>
  <si>
    <t>00200 G0850</t>
  </si>
  <si>
    <t>51100 G0860</t>
  </si>
  <si>
    <t>51100 G0870</t>
  </si>
  <si>
    <t>1004</t>
  </si>
  <si>
    <t>1.10.2</t>
  </si>
  <si>
    <t>ОХРАНА СЕМЬИ И ДЕТСВА</t>
  </si>
  <si>
    <t>1.10.2.1</t>
  </si>
  <si>
    <t>1.10.2.1.1</t>
  </si>
  <si>
    <t>1.10.2.2</t>
  </si>
  <si>
    <t>1.10.2.2.1</t>
  </si>
  <si>
    <t>Приложение № 3</t>
  </si>
  <si>
    <t>Код эконо-мической статьи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</si>
  <si>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</si>
  <si>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</si>
  <si>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</si>
  <si>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</si>
  <si>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</si>
  <si>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</si>
  <si>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</si>
  <si>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</si>
  <si>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</si>
  <si>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</si>
  <si>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 xml:space="preserve"> 07</t>
  </si>
  <si>
    <t>01 07</t>
  </si>
  <si>
    <t>Резервные фонды</t>
  </si>
  <si>
    <t>11</t>
  </si>
  <si>
    <t>01 11</t>
  </si>
  <si>
    <t>Другие общегосударственные вопросы</t>
  </si>
  <si>
    <t>13</t>
  </si>
  <si>
    <t>1.6.2</t>
  </si>
  <si>
    <t>1.6.3</t>
  </si>
  <si>
    <t>1.6.4</t>
  </si>
  <si>
    <t>1.6.5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</si>
  <si>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</si>
  <si>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1.6.6</t>
  </si>
  <si>
    <t>2</t>
  </si>
  <si>
    <t xml:space="preserve"> 09</t>
  </si>
  <si>
    <t>2.1.1</t>
  </si>
  <si>
    <t>03 09</t>
  </si>
  <si>
    <t>12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</si>
  <si>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</si>
  <si>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</si>
  <si>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05</t>
  </si>
  <si>
    <t>4.1</t>
  </si>
  <si>
    <t xml:space="preserve"> 03</t>
  </si>
  <si>
    <t>4.1.1</t>
  </si>
  <si>
    <t>05 03</t>
  </si>
  <si>
    <t>4.1.1.1</t>
  </si>
  <si>
    <t>4.1.1.2</t>
  </si>
  <si>
    <t>4.1.1.4</t>
  </si>
  <si>
    <t>4.1.1.5</t>
  </si>
  <si>
    <t>4.1.1.6</t>
  </si>
  <si>
    <t>4.1.1.7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</si>
  <si>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</si>
  <si>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</si>
  <si>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</si>
  <si>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</si>
  <si>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</si>
  <si>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</si>
  <si>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</si>
  <si>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</si>
  <si>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</si>
  <si>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</si>
  <si>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</si>
  <si>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</si>
  <si>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</si>
  <si>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</si>
  <si>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</si>
  <si>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</si>
  <si>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</si>
  <si>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</si>
  <si>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</si>
  <si>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</si>
  <si>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</si>
  <si>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</si>
  <si>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</si>
  <si>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</si>
  <si>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</si>
  <si>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</si>
  <si>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</si>
  <si>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</si>
  <si>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</si>
  <si>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</si>
  <si>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</si>
  <si>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</si>
  <si>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</si>
  <si>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</si>
  <si>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</si>
  <si>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</si>
  <si>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</si>
  <si>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</si>
  <si>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</si>
  <si>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</si>
  <si>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60001 00130</t>
  </si>
  <si>
    <t>60000 00000</t>
  </si>
  <si>
    <t>4.1.1.3</t>
  </si>
  <si>
    <t>60003 00150</t>
  </si>
  <si>
    <t>1.5.2.1.1</t>
  </si>
  <si>
    <t>МО Адмиралтейский округ</t>
  </si>
  <si>
    <r>
      <t xml:space="preserve">  на </t>
    </r>
    <r>
      <rPr>
        <b/>
        <sz val="13"/>
        <rFont val="Arial Cyr"/>
        <family val="0"/>
      </rPr>
      <t xml:space="preserve">2016 </t>
    </r>
    <r>
      <rPr>
        <b/>
        <sz val="12"/>
        <rFont val="Arial Cyr"/>
        <family val="0"/>
      </rPr>
      <t>год</t>
    </r>
  </si>
  <si>
    <t>ДОХОДЫ ОТ ОКАЗАНИЯ ПЛАТНЫХ УСЛУГ (РАБОТ) И КОМПЕНСАЦИИ ЗАТРАТ ГОСУДАРСТВА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</si>
  <si>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2016 год 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</si>
  <si>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</si>
  <si>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</si>
  <si>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</si>
  <si>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</si>
  <si>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</si>
  <si>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</si>
  <si>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2.1.1.1.1</t>
  </si>
  <si>
    <t>2.1.1.1.1.1</t>
  </si>
  <si>
    <t>2.1.1.1.1.2</t>
  </si>
  <si>
    <t>2.1.1.1.2</t>
  </si>
  <si>
    <t>2.1.1.1.2.1</t>
  </si>
  <si>
    <t>2.1.1.1.2.1.1</t>
  </si>
  <si>
    <t>2.1.1.1.2.1.2</t>
  </si>
  <si>
    <t>3.1.1.1.2</t>
  </si>
  <si>
    <t>3.1.1.1.3</t>
  </si>
  <si>
    <t>к Решению Муниципального Совета</t>
  </si>
  <si>
    <t>4.1.1.3.1</t>
  </si>
  <si>
    <t>4.1.1.3.2</t>
  </si>
  <si>
    <t>4.1.1.3.3</t>
  </si>
  <si>
    <t>1. Доходную часть можно увеличить только на минимальный налог и на псн</t>
  </si>
  <si>
    <t>поскольку в связи с изменениями в законодательстве о налоге на имущество, можно ожидать значительное недополучение денежных средств в текущем финансовом году</t>
  </si>
  <si>
    <t>при анализе поступлений в бюджет от енвд, видим что объем поступлений в текйщем финансовом году примерно равняется поступлениям 2015года. Это связано с тем, что в 2016г. расчет налога по ЕНВД не изменился. Следовательно  при формировании бюджета заложенные лимиты по доходу от ЕНВД необходимо снизить до уровня предыдущего года.</t>
  </si>
  <si>
    <t>Изменения</t>
  </si>
  <si>
    <t>УСНд</t>
  </si>
  <si>
    <t>ПСН</t>
  </si>
  <si>
    <t>ЕНВД</t>
  </si>
  <si>
    <t>Иущество</t>
  </si>
  <si>
    <t>УСНд-р</t>
  </si>
  <si>
    <t>переходящий остаток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</si>
  <si>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</si>
  <si>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09201 00071</t>
  </si>
  <si>
    <t>Формирование архивных фондов</t>
  </si>
  <si>
    <t>1.3.6</t>
  </si>
  <si>
    <t>1.3.6.1</t>
  </si>
  <si>
    <t>+леня-архив</t>
  </si>
  <si>
    <t>-архив</t>
  </si>
  <si>
    <t>1.6.7</t>
  </si>
  <si>
    <t>от 05 декабря 2016 года №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</si>
</sst>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[=10860108.22]&quot;10 860 108.22&quot;;General"/>
    <numFmt numFmtId="168" formatCode="[=2498729.97]&quot;2 498 729.97&quot;;General"/>
    <numFmt numFmtId="169" formatCode="[=8408334.34]&quot;8 408 334.34&quot;;General"/>
    <numFmt numFmtId="170" formatCode="[=2471880.58]&quot;2 471 880.58&quot;;General"/>
    <numFmt numFmtId="171" formatCode="[=4666077.32]&quot;4 666 077.32&quot;;General"/>
    <numFmt numFmtId="172" formatCode="[=17923658.95]&quot;17 923 658.95&quot;;General"/>
    <numFmt numFmtId="173" formatCode="[=24471019.8]&quot;24 471 019.80&quot;;General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4"/>
      <name val="Arial Cyr"/>
      <family val="0"/>
    </font>
    <font>
      <b/>
      <sz val="15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b/>
      <sz val="11"/>
      <name val="Arial Cyr"/>
      <family val="2"/>
    </font>
    <font>
      <sz val="14"/>
      <name val="Arial Cyr"/>
      <family val="2"/>
    </font>
    <font>
      <sz val="13"/>
      <name val="Arial Cyr"/>
      <family val="2"/>
    </font>
    <font>
      <b/>
      <sz val="16"/>
      <name val="Arial Cyr"/>
      <family val="2"/>
    </font>
    <font>
      <sz val="12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4"/>
      <name val="Arial Cyr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4"/>
      <name val="Times"/>
      <family val="1"/>
    </font>
    <font>
      <b/>
      <sz val="14"/>
      <name val="Times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49" fontId="6" fillId="0" borderId="0" xfId="52" applyNumberFormat="1" applyFont="1" applyAlignment="1">
      <alignment horizontal="right"/>
      <protection/>
    </xf>
    <xf numFmtId="14" fontId="3" fillId="0" borderId="0" xfId="52" applyNumberFormat="1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0" xfId="57" applyFont="1">
      <alignment/>
      <protection/>
    </xf>
    <xf numFmtId="0" fontId="3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0" xfId="52" applyFont="1" applyAlignment="1">
      <alignment/>
      <protection/>
    </xf>
    <xf numFmtId="0" fontId="9" fillId="0" borderId="0" xfId="57" applyFont="1" applyBorder="1" applyAlignment="1">
      <alignment horizontal="left" wrapText="1"/>
      <protection/>
    </xf>
    <xf numFmtId="0" fontId="0" fillId="0" borderId="0" xfId="57">
      <alignment/>
      <protection/>
    </xf>
    <xf numFmtId="0" fontId="12" fillId="0" borderId="0" xfId="52" applyFont="1">
      <alignment/>
      <protection/>
    </xf>
    <xf numFmtId="0" fontId="3" fillId="0" borderId="10" xfId="52" applyFont="1" applyBorder="1" applyAlignment="1">
      <alignment vertical="center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2" fontId="12" fillId="0" borderId="14" xfId="52" applyNumberFormat="1" applyFont="1" applyBorder="1" applyAlignment="1">
      <alignment horizontal="center" vertical="center"/>
      <protection/>
    </xf>
    <xf numFmtId="2" fontId="12" fillId="0" borderId="13" xfId="52" applyNumberFormat="1" applyFont="1" applyBorder="1" applyAlignment="1">
      <alignment horizontal="center" vertical="center"/>
      <protection/>
    </xf>
    <xf numFmtId="2" fontId="12" fillId="0" borderId="15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/>
      <protection/>
    </xf>
    <xf numFmtId="49" fontId="3" fillId="33" borderId="19" xfId="52" applyNumberFormat="1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left" vertical="center" wrapText="1"/>
      <protection/>
    </xf>
    <xf numFmtId="164" fontId="6" fillId="34" borderId="16" xfId="52" applyNumberFormat="1" applyFont="1" applyFill="1" applyBorder="1" applyAlignment="1">
      <alignment horizontal="center" vertical="center" wrapText="1"/>
      <protection/>
    </xf>
    <xf numFmtId="49" fontId="3" fillId="33" borderId="19" xfId="52" applyNumberFormat="1" applyFont="1" applyFill="1" applyBorder="1" applyAlignment="1">
      <alignment horizontal="center" vertical="center"/>
      <protection/>
    </xf>
    <xf numFmtId="164" fontId="6" fillId="35" borderId="19" xfId="52" applyNumberFormat="1" applyFont="1" applyFill="1" applyBorder="1" applyAlignment="1">
      <alignment horizontal="center" vertical="center" wrapText="1"/>
      <protection/>
    </xf>
    <xf numFmtId="164" fontId="13" fillId="0" borderId="19" xfId="52" applyNumberFormat="1" applyFont="1" applyBorder="1" applyAlignment="1">
      <alignment horizontal="center" vertical="center" wrapText="1"/>
      <protection/>
    </xf>
    <xf numFmtId="164" fontId="9" fillId="5" borderId="19" xfId="52" applyNumberFormat="1" applyFont="1" applyFill="1" applyBorder="1" applyAlignment="1">
      <alignment horizontal="center" vertical="center" wrapText="1"/>
      <protection/>
    </xf>
    <xf numFmtId="49" fontId="8" fillId="33" borderId="19" xfId="52" applyNumberFormat="1" applyFont="1" applyFill="1" applyBorder="1" applyAlignment="1">
      <alignment horizontal="center" vertical="center"/>
      <protection/>
    </xf>
    <xf numFmtId="49" fontId="8" fillId="33" borderId="19" xfId="52" applyNumberFormat="1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left" vertical="center" wrapText="1"/>
      <protection/>
    </xf>
    <xf numFmtId="164" fontId="5" fillId="0" borderId="19" xfId="52" applyNumberFormat="1" applyFont="1" applyBorder="1" applyAlignment="1">
      <alignment horizontal="center" vertical="center" wrapText="1"/>
      <protection/>
    </xf>
    <xf numFmtId="164" fontId="5" fillId="33" borderId="19" xfId="52" applyNumberFormat="1" applyFont="1" applyFill="1" applyBorder="1" applyAlignment="1">
      <alignment horizontal="center" vertical="center" wrapText="1"/>
      <protection/>
    </xf>
    <xf numFmtId="164" fontId="5" fillId="33" borderId="19" xfId="52" applyNumberFormat="1" applyFont="1" applyFill="1" applyBorder="1" applyAlignment="1">
      <alignment horizontal="center" vertical="center" wrapText="1"/>
      <protection/>
    </xf>
    <xf numFmtId="164" fontId="5" fillId="0" borderId="19" xfId="52" applyNumberFormat="1" applyFont="1" applyFill="1" applyBorder="1" applyAlignment="1">
      <alignment horizontal="center" vertical="center" wrapText="1"/>
      <protection/>
    </xf>
    <xf numFmtId="49" fontId="8" fillId="33" borderId="19" xfId="52" applyNumberFormat="1" applyFont="1" applyFill="1" applyBorder="1" applyAlignment="1">
      <alignment horizontal="left" vertical="center" wrapText="1"/>
      <protection/>
    </xf>
    <xf numFmtId="164" fontId="13" fillId="0" borderId="19" xfId="52" applyNumberFormat="1" applyFont="1" applyBorder="1" applyAlignment="1">
      <alignment horizontal="center" vertical="center"/>
      <protection/>
    </xf>
    <xf numFmtId="164" fontId="13" fillId="36" borderId="19" xfId="52" applyNumberFormat="1" applyFont="1" applyFill="1" applyBorder="1" applyAlignment="1">
      <alignment horizontal="center" vertical="center" wrapText="1"/>
      <protection/>
    </xf>
    <xf numFmtId="49" fontId="8" fillId="0" borderId="19" xfId="52" applyNumberFormat="1" applyFont="1" applyFill="1" applyBorder="1" applyAlignment="1">
      <alignment horizontal="center" vertical="center"/>
      <protection/>
    </xf>
    <xf numFmtId="49" fontId="8" fillId="0" borderId="19" xfId="52" applyNumberFormat="1" applyFont="1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horizontal="left" vertical="center" wrapText="1"/>
      <protection/>
    </xf>
    <xf numFmtId="164" fontId="8" fillId="0" borderId="19" xfId="52" applyNumberFormat="1" applyFont="1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8" fillId="33" borderId="19" xfId="52" applyNumberFormat="1" applyFont="1" applyFill="1" applyBorder="1" applyAlignment="1">
      <alignment horizontal="center" vertical="center" wrapText="1"/>
      <protection/>
    </xf>
    <xf numFmtId="164" fontId="14" fillId="0" borderId="19" xfId="52" applyNumberFormat="1" applyFont="1" applyBorder="1" applyAlignment="1">
      <alignment horizontal="center" vertical="center" wrapText="1"/>
      <protection/>
    </xf>
    <xf numFmtId="164" fontId="11" fillId="0" borderId="19" xfId="52" applyNumberFormat="1" applyFont="1" applyBorder="1" applyAlignment="1">
      <alignment horizontal="center" vertical="center" wrapText="1"/>
      <protection/>
    </xf>
    <xf numFmtId="0" fontId="3" fillId="33" borderId="19" xfId="52" applyNumberFormat="1" applyFont="1" applyFill="1" applyBorder="1" applyAlignment="1">
      <alignment horizontal="center" vertical="center" wrapText="1"/>
      <protection/>
    </xf>
    <xf numFmtId="164" fontId="13" fillId="0" borderId="19" xfId="52" applyNumberFormat="1" applyFont="1" applyFill="1" applyBorder="1" applyAlignment="1">
      <alignment horizontal="center" vertical="center" wrapText="1"/>
      <protection/>
    </xf>
    <xf numFmtId="164" fontId="14" fillId="0" borderId="19" xfId="52" applyNumberFormat="1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vertical="center" wrapText="1"/>
      <protection/>
    </xf>
    <xf numFmtId="0" fontId="8" fillId="33" borderId="19" xfId="52" applyFont="1" applyFill="1" applyBorder="1" applyAlignment="1">
      <alignment vertical="center" wrapText="1"/>
      <protection/>
    </xf>
    <xf numFmtId="3" fontId="8" fillId="0" borderId="19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164" fontId="13" fillId="33" borderId="19" xfId="52" applyNumberFormat="1" applyFont="1" applyFill="1" applyBorder="1" applyAlignment="1">
      <alignment horizontal="center" vertical="center" wrapText="1"/>
      <protection/>
    </xf>
    <xf numFmtId="164" fontId="5" fillId="0" borderId="19" xfId="52" applyNumberFormat="1" applyFont="1" applyFill="1" applyBorder="1" applyAlignment="1">
      <alignment horizontal="center" vertical="center" wrapText="1"/>
      <protection/>
    </xf>
    <xf numFmtId="165" fontId="5" fillId="0" borderId="19" xfId="52" applyNumberFormat="1" applyFont="1" applyBorder="1" applyAlignment="1">
      <alignment horizontal="center" vertical="center"/>
      <protection/>
    </xf>
    <xf numFmtId="0" fontId="8" fillId="33" borderId="19" xfId="57" applyNumberFormat="1" applyFont="1" applyFill="1" applyBorder="1" applyAlignment="1">
      <alignment vertical="center" wrapText="1"/>
      <protection/>
    </xf>
    <xf numFmtId="0" fontId="3" fillId="37" borderId="19" xfId="52" applyFont="1" applyFill="1" applyBorder="1" applyAlignment="1">
      <alignment horizontal="center" vertical="center"/>
      <protection/>
    </xf>
    <xf numFmtId="0" fontId="3" fillId="37" borderId="19" xfId="52" applyFont="1" applyFill="1" applyBorder="1" applyAlignment="1">
      <alignment horizontal="left" vertical="center" wrapText="1"/>
      <protection/>
    </xf>
    <xf numFmtId="164" fontId="3" fillId="37" borderId="19" xfId="52" applyNumberFormat="1" applyFont="1" applyFill="1" applyBorder="1" applyAlignment="1">
      <alignment horizontal="center" vertical="center" wrapText="1"/>
      <protection/>
    </xf>
    <xf numFmtId="164" fontId="15" fillId="38" borderId="19" xfId="52" applyNumberFormat="1" applyFont="1" applyFill="1" applyBorder="1" applyAlignment="1">
      <alignment horizontal="center" vertical="center" wrapText="1"/>
      <protection/>
    </xf>
    <xf numFmtId="0" fontId="69" fillId="0" borderId="0" xfId="57" applyFont="1" applyAlignment="1">
      <alignment vertical="center"/>
      <protection/>
    </xf>
    <xf numFmtId="164" fontId="2" fillId="0" borderId="0" xfId="52" applyNumberFormat="1" applyAlignment="1">
      <alignment horizontal="center"/>
      <protection/>
    </xf>
    <xf numFmtId="49" fontId="17" fillId="0" borderId="0" xfId="52" applyNumberFormat="1" applyFont="1">
      <alignment/>
      <protection/>
    </xf>
    <xf numFmtId="49" fontId="4" fillId="0" borderId="0" xfId="52" applyNumberFormat="1" applyFont="1" applyAlignment="1">
      <alignment horizontal="left"/>
      <protection/>
    </xf>
    <xf numFmtId="49" fontId="4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3" fillId="0" borderId="0" xfId="52" applyFont="1" applyAlignment="1">
      <alignment/>
      <protection/>
    </xf>
    <xf numFmtId="49" fontId="18" fillId="0" borderId="0" xfId="52" applyNumberFormat="1" applyFont="1">
      <alignment/>
      <protection/>
    </xf>
    <xf numFmtId="49" fontId="2" fillId="0" borderId="0" xfId="52" applyNumberFormat="1" applyAlignment="1">
      <alignment wrapText="1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49" fontId="3" fillId="0" borderId="0" xfId="52" applyNumberFormat="1" applyFont="1" applyFill="1" applyAlignment="1">
      <alignment horizontal="center" wrapText="1"/>
      <protection/>
    </xf>
    <xf numFmtId="49" fontId="4" fillId="0" borderId="0" xfId="52" applyNumberFormat="1" applyFont="1" applyFill="1" applyAlignment="1">
      <alignment wrapText="1"/>
      <protection/>
    </xf>
    <xf numFmtId="49" fontId="4" fillId="0" borderId="0" xfId="52" applyNumberFormat="1" applyFont="1" applyFill="1" applyAlignment="1">
      <alignment horizontal="center"/>
      <protection/>
    </xf>
    <xf numFmtId="49" fontId="18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center" wrapText="1"/>
      <protection/>
    </xf>
    <xf numFmtId="49" fontId="5" fillId="0" borderId="0" xfId="52" applyNumberFormat="1" applyFont="1" applyAlignment="1">
      <alignment horizontal="center" wrapText="1"/>
      <protection/>
    </xf>
    <xf numFmtId="49" fontId="5" fillId="0" borderId="0" xfId="52" applyNumberFormat="1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0" fillId="0" borderId="0" xfId="0" applyFill="1" applyAlignment="1">
      <alignment/>
    </xf>
    <xf numFmtId="49" fontId="8" fillId="0" borderId="19" xfId="52" applyNumberFormat="1" applyFont="1" applyFill="1" applyBorder="1" applyAlignment="1">
      <alignment horizontal="center" wrapText="1"/>
      <protection/>
    </xf>
    <xf numFmtId="49" fontId="8" fillId="0" borderId="16" xfId="52" applyNumberFormat="1" applyFont="1" applyFill="1" applyBorder="1" applyAlignment="1">
      <alignment horizontal="left" wrapText="1"/>
      <protection/>
    </xf>
    <xf numFmtId="49" fontId="8" fillId="0" borderId="16" xfId="52" applyNumberFormat="1" applyFont="1" applyFill="1" applyBorder="1" applyAlignment="1">
      <alignment horizontal="center" wrapText="1"/>
      <protection/>
    </xf>
    <xf numFmtId="164" fontId="8" fillId="0" borderId="16" xfId="52" applyNumberFormat="1" applyFont="1" applyFill="1" applyBorder="1" applyAlignment="1">
      <alignment horizontal="center" wrapText="1"/>
      <protection/>
    </xf>
    <xf numFmtId="164" fontId="8" fillId="0" borderId="19" xfId="52" applyNumberFormat="1" applyFont="1" applyFill="1" applyBorder="1" applyAlignment="1">
      <alignment horizontal="center" wrapText="1"/>
      <protection/>
    </xf>
    <xf numFmtId="49" fontId="8" fillId="0" borderId="17" xfId="52" applyNumberFormat="1" applyFont="1" applyFill="1" applyBorder="1" applyAlignment="1">
      <alignment horizontal="left" wrapText="1"/>
      <protection/>
    </xf>
    <xf numFmtId="49" fontId="8" fillId="0" borderId="17" xfId="52" applyNumberFormat="1" applyFont="1" applyFill="1" applyBorder="1" applyAlignment="1">
      <alignment horizontal="center" wrapText="1"/>
      <protection/>
    </xf>
    <xf numFmtId="49" fontId="8" fillId="0" borderId="17" xfId="52" applyNumberFormat="1" applyFont="1" applyFill="1" applyBorder="1" applyAlignment="1">
      <alignment wrapText="1"/>
      <protection/>
    </xf>
    <xf numFmtId="0" fontId="70" fillId="0" borderId="19" xfId="72" applyFont="1" applyFill="1" applyBorder="1" applyAlignment="1">
      <alignment wrapText="1"/>
      <protection/>
    </xf>
    <xf numFmtId="0" fontId="70" fillId="0" borderId="19" xfId="61" applyFont="1" applyFill="1" applyBorder="1" applyAlignment="1">
      <alignment wrapText="1"/>
      <protection/>
    </xf>
    <xf numFmtId="49" fontId="8" fillId="0" borderId="20" xfId="52" applyNumberFormat="1" applyFont="1" applyFill="1" applyBorder="1" applyAlignment="1">
      <alignment horizontal="left" wrapText="1"/>
      <protection/>
    </xf>
    <xf numFmtId="49" fontId="8" fillId="0" borderId="21" xfId="52" applyNumberFormat="1" applyFont="1" applyFill="1" applyBorder="1" applyAlignment="1">
      <alignment horizontal="center" wrapText="1"/>
      <protection/>
    </xf>
    <xf numFmtId="49" fontId="21" fillId="0" borderId="16" xfId="52" applyNumberFormat="1" applyFont="1" applyFill="1" applyBorder="1" applyAlignment="1">
      <alignment horizontal="center" wrapText="1"/>
      <protection/>
    </xf>
    <xf numFmtId="49" fontId="21" fillId="0" borderId="19" xfId="52" applyNumberFormat="1" applyFont="1" applyFill="1" applyBorder="1" applyAlignment="1">
      <alignment wrapText="1"/>
      <protection/>
    </xf>
    <xf numFmtId="49" fontId="21" fillId="0" borderId="17" xfId="52" applyNumberFormat="1" applyFont="1" applyFill="1" applyBorder="1" applyAlignment="1">
      <alignment horizontal="center" wrapText="1"/>
      <protection/>
    </xf>
    <xf numFmtId="164" fontId="21" fillId="0" borderId="16" xfId="52" applyNumberFormat="1" applyFont="1" applyFill="1" applyBorder="1" applyAlignment="1">
      <alignment horizontal="center" wrapText="1"/>
      <protection/>
    </xf>
    <xf numFmtId="49" fontId="24" fillId="0" borderId="16" xfId="52" applyNumberFormat="1" applyFont="1" applyFill="1" applyBorder="1" applyAlignment="1">
      <alignment horizontal="center" wrapText="1"/>
      <protection/>
    </xf>
    <xf numFmtId="49" fontId="8" fillId="0" borderId="19" xfId="52" applyNumberFormat="1" applyFont="1" applyFill="1" applyBorder="1" applyAlignment="1">
      <alignment wrapText="1"/>
      <protection/>
    </xf>
    <xf numFmtId="4" fontId="26" fillId="0" borderId="19" xfId="52" applyNumberFormat="1" applyFont="1" applyFill="1" applyBorder="1" applyAlignment="1">
      <alignment horizontal="center" wrapText="1"/>
      <protection/>
    </xf>
    <xf numFmtId="49" fontId="8" fillId="0" borderId="20" xfId="52" applyNumberFormat="1" applyFont="1" applyFill="1" applyBorder="1" applyAlignment="1">
      <alignment wrapText="1"/>
      <protection/>
    </xf>
    <xf numFmtId="4" fontId="26" fillId="0" borderId="16" xfId="52" applyNumberFormat="1" applyFont="1" applyFill="1" applyBorder="1" applyAlignment="1">
      <alignment horizontal="center" wrapText="1"/>
      <protection/>
    </xf>
    <xf numFmtId="49" fontId="3" fillId="0" borderId="19" xfId="52" applyNumberFormat="1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wrapText="1"/>
      <protection/>
    </xf>
    <xf numFmtId="4" fontId="27" fillId="0" borderId="16" xfId="52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3" fillId="0" borderId="0" xfId="52" applyFont="1" applyAlignment="1">
      <alignment horizontal="right"/>
      <protection/>
    </xf>
    <xf numFmtId="164" fontId="3" fillId="0" borderId="16" xfId="52" applyNumberFormat="1" applyFont="1" applyFill="1" applyBorder="1" applyAlignment="1">
      <alignment horizontal="center" wrapText="1"/>
      <protection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19" xfId="52" applyNumberFormat="1" applyFont="1" applyFill="1" applyBorder="1" applyAlignment="1">
      <alignment horizontal="center" wrapText="1"/>
      <protection/>
    </xf>
    <xf numFmtId="49" fontId="3" fillId="0" borderId="17" xfId="52" applyNumberFormat="1" applyFont="1" applyFill="1" applyBorder="1" applyAlignment="1">
      <alignment horizontal="left" wrapText="1"/>
      <protection/>
    </xf>
    <xf numFmtId="49" fontId="2" fillId="0" borderId="0" xfId="52" applyNumberFormat="1">
      <alignment/>
      <protection/>
    </xf>
    <xf numFmtId="49" fontId="4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9" fontId="3" fillId="0" borderId="0" xfId="52" applyNumberFormat="1" applyFont="1" applyAlignment="1">
      <alignment horizontal="right" wrapText="1"/>
      <protection/>
    </xf>
    <xf numFmtId="49" fontId="4" fillId="0" borderId="0" xfId="52" applyNumberFormat="1" applyFont="1" applyAlignment="1">
      <alignment horizontal="center" wrapText="1"/>
      <protection/>
    </xf>
    <xf numFmtId="0" fontId="6" fillId="0" borderId="0" xfId="52" applyFont="1">
      <alignment/>
      <protection/>
    </xf>
    <xf numFmtId="0" fontId="2" fillId="0" borderId="0" xfId="52" applyFont="1">
      <alignment/>
      <protection/>
    </xf>
    <xf numFmtId="4" fontId="6" fillId="0" borderId="0" xfId="52" applyNumberFormat="1" applyFont="1">
      <alignment/>
      <protection/>
    </xf>
    <xf numFmtId="4" fontId="2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1" fillId="33" borderId="0" xfId="52" applyNumberFormat="1" applyFont="1" applyFill="1" applyAlignment="1">
      <alignment horizontal="center"/>
      <protection/>
    </xf>
    <xf numFmtId="0" fontId="4" fillId="0" borderId="0" xfId="52" applyNumberFormat="1" applyFont="1" applyAlignment="1">
      <alignment horizontal="right"/>
      <protection/>
    </xf>
    <xf numFmtId="0" fontId="3" fillId="0" borderId="0" xfId="52" applyNumberFormat="1" applyFont="1" applyAlignment="1">
      <alignment/>
      <protection/>
    </xf>
    <xf numFmtId="0" fontId="2" fillId="0" borderId="0" xfId="52" applyNumberFormat="1" applyAlignment="1">
      <alignment horizontal="center"/>
      <protection/>
    </xf>
    <xf numFmtId="164" fontId="26" fillId="0" borderId="19" xfId="52" applyNumberFormat="1" applyFont="1" applyFill="1" applyBorder="1" applyAlignment="1">
      <alignment horizontal="center"/>
      <protection/>
    </xf>
    <xf numFmtId="164" fontId="26" fillId="0" borderId="16" xfId="52" applyNumberFormat="1" applyFont="1" applyFill="1" applyBorder="1" applyAlignment="1">
      <alignment horizont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9" fontId="9" fillId="0" borderId="19" xfId="52" applyNumberFormat="1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wrapText="1"/>
      <protection/>
    </xf>
    <xf numFmtId="0" fontId="5" fillId="0" borderId="16" xfId="52" applyFont="1" applyFill="1" applyBorder="1" applyAlignment="1">
      <alignment horizontal="center" wrapText="1"/>
      <protection/>
    </xf>
    <xf numFmtId="49" fontId="20" fillId="0" borderId="19" xfId="52" applyNumberFormat="1" applyFont="1" applyFill="1" applyBorder="1" applyAlignment="1">
      <alignment horizontal="center" wrapText="1"/>
      <protection/>
    </xf>
    <xf numFmtId="0" fontId="21" fillId="0" borderId="20" xfId="52" applyFont="1" applyFill="1" applyBorder="1" applyAlignment="1">
      <alignment wrapText="1"/>
      <protection/>
    </xf>
    <xf numFmtId="0" fontId="21" fillId="0" borderId="20" xfId="52" applyFont="1" applyFill="1" applyBorder="1" applyAlignment="1">
      <alignment horizontal="center" wrapText="1"/>
      <protection/>
    </xf>
    <xf numFmtId="49" fontId="21" fillId="0" borderId="19" xfId="52" applyNumberFormat="1" applyFont="1" applyFill="1" applyBorder="1" applyAlignment="1">
      <alignment horizontal="center" wrapText="1"/>
      <protection/>
    </xf>
    <xf numFmtId="164" fontId="21" fillId="0" borderId="19" xfId="52" applyNumberFormat="1" applyFont="1" applyFill="1" applyBorder="1" applyAlignment="1">
      <alignment horizontal="center" wrapText="1"/>
      <protection/>
    </xf>
    <xf numFmtId="49" fontId="21" fillId="0" borderId="16" xfId="52" applyNumberFormat="1" applyFont="1" applyFill="1" applyBorder="1" applyAlignment="1">
      <alignment horizontal="left" wrapText="1"/>
      <protection/>
    </xf>
    <xf numFmtId="49" fontId="8" fillId="0" borderId="19" xfId="52" applyNumberFormat="1" applyFont="1" applyFill="1" applyBorder="1" applyAlignment="1">
      <alignment horizontal="left" wrapText="1"/>
      <protection/>
    </xf>
    <xf numFmtId="49" fontId="21" fillId="0" borderId="20" xfId="52" applyNumberFormat="1" applyFont="1" applyFill="1" applyBorder="1" applyAlignment="1">
      <alignment horizontal="left" wrapText="1"/>
      <protection/>
    </xf>
    <xf numFmtId="49" fontId="21" fillId="0" borderId="20" xfId="52" applyNumberFormat="1" applyFont="1" applyFill="1" applyBorder="1" applyAlignment="1">
      <alignment horizontal="center" wrapText="1"/>
      <protection/>
    </xf>
    <xf numFmtId="49" fontId="23" fillId="0" borderId="20" xfId="52" applyNumberFormat="1" applyFont="1" applyFill="1" applyBorder="1" applyAlignment="1">
      <alignment wrapText="1"/>
      <protection/>
    </xf>
    <xf numFmtId="49" fontId="8" fillId="0" borderId="20" xfId="52" applyNumberFormat="1" applyFont="1" applyFill="1" applyBorder="1" applyAlignment="1">
      <alignment horizontal="center" wrapText="1"/>
      <protection/>
    </xf>
    <xf numFmtId="164" fontId="23" fillId="0" borderId="19" xfId="52" applyNumberFormat="1" applyFont="1" applyFill="1" applyBorder="1" applyAlignment="1">
      <alignment horizontal="center" wrapText="1"/>
      <protection/>
    </xf>
    <xf numFmtId="49" fontId="8" fillId="0" borderId="22" xfId="52" applyNumberFormat="1" applyFont="1" applyFill="1" applyBorder="1" applyAlignment="1">
      <alignment horizontal="center" wrapText="1"/>
      <protection/>
    </xf>
    <xf numFmtId="49" fontId="8" fillId="0" borderId="23" xfId="52" applyNumberFormat="1" applyFont="1" applyFill="1" applyBorder="1" applyAlignment="1">
      <alignment wrapText="1"/>
      <protection/>
    </xf>
    <xf numFmtId="49" fontId="8" fillId="0" borderId="21" xfId="52" applyNumberFormat="1" applyFont="1" applyFill="1" applyBorder="1" applyAlignment="1">
      <alignment wrapText="1"/>
      <protection/>
    </xf>
    <xf numFmtId="49" fontId="21" fillId="0" borderId="17" xfId="52" applyNumberFormat="1" applyFont="1" applyFill="1" applyBorder="1" applyAlignment="1">
      <alignment horizontal="left" wrapText="1"/>
      <protection/>
    </xf>
    <xf numFmtId="166" fontId="8" fillId="0" borderId="17" xfId="52" applyNumberFormat="1" applyFont="1" applyFill="1" applyBorder="1" applyAlignment="1">
      <alignment horizontal="left" vertical="center" wrapText="1"/>
      <protection/>
    </xf>
    <xf numFmtId="49" fontId="8" fillId="0" borderId="21" xfId="52" applyNumberFormat="1" applyFont="1" applyFill="1" applyBorder="1" applyAlignment="1">
      <alignment horizontal="left" wrapText="1"/>
      <protection/>
    </xf>
    <xf numFmtId="0" fontId="70" fillId="0" borderId="17" xfId="61" applyFont="1" applyFill="1" applyBorder="1">
      <alignment/>
      <protection/>
    </xf>
    <xf numFmtId="0" fontId="70" fillId="0" borderId="17" xfId="61" applyFont="1" applyFill="1" applyBorder="1" applyAlignment="1">
      <alignment wrapText="1"/>
      <protection/>
    </xf>
    <xf numFmtId="49" fontId="21" fillId="0" borderId="21" xfId="52" applyNumberFormat="1" applyFont="1" applyFill="1" applyBorder="1" applyAlignment="1">
      <alignment horizontal="center" wrapText="1"/>
      <protection/>
    </xf>
    <xf numFmtId="49" fontId="3" fillId="0" borderId="21" xfId="52" applyNumberFormat="1" applyFont="1" applyFill="1" applyBorder="1" applyAlignment="1">
      <alignment horizontal="center" wrapText="1"/>
      <protection/>
    </xf>
    <xf numFmtId="49" fontId="3" fillId="0" borderId="17" xfId="52" applyNumberFormat="1" applyFont="1" applyFill="1" applyBorder="1" applyAlignment="1">
      <alignment wrapText="1"/>
      <protection/>
    </xf>
    <xf numFmtId="49" fontId="21" fillId="0" borderId="17" xfId="52" applyNumberFormat="1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0" fontId="22" fillId="0" borderId="19" xfId="61" applyFont="1" applyFill="1" applyBorder="1" applyAlignment="1">
      <alignment horizontal="justify"/>
      <protection/>
    </xf>
    <xf numFmtId="49" fontId="25" fillId="0" borderId="16" xfId="52" applyNumberFormat="1" applyFont="1" applyFill="1" applyBorder="1" applyAlignment="1">
      <alignment horizontal="center" wrapText="1"/>
      <protection/>
    </xf>
    <xf numFmtId="4" fontId="27" fillId="0" borderId="19" xfId="52" applyNumberFormat="1" applyFont="1" applyFill="1" applyBorder="1" applyAlignment="1">
      <alignment horizontal="center" wrapText="1"/>
      <protection/>
    </xf>
    <xf numFmtId="49" fontId="21" fillId="0" borderId="20" xfId="52" applyNumberFormat="1" applyFont="1" applyFill="1" applyBorder="1" applyAlignment="1">
      <alignment wrapText="1"/>
      <protection/>
    </xf>
    <xf numFmtId="0" fontId="9" fillId="0" borderId="19" xfId="52" applyNumberFormat="1" applyFont="1" applyFill="1" applyBorder="1" applyAlignment="1">
      <alignment horizontal="center" vertical="center" wrapText="1"/>
      <protection/>
    </xf>
    <xf numFmtId="49" fontId="9" fillId="0" borderId="16" xfId="52" applyNumberFormat="1" applyFont="1" applyFill="1" applyBorder="1" applyAlignment="1">
      <alignment horizontal="center" wrapText="1"/>
      <protection/>
    </xf>
    <xf numFmtId="0" fontId="9" fillId="0" borderId="16" xfId="52" applyNumberFormat="1" applyFont="1" applyFill="1" applyBorder="1" applyAlignment="1">
      <alignment horizontal="center" wrapText="1"/>
      <protection/>
    </xf>
    <xf numFmtId="0" fontId="9" fillId="0" borderId="16" xfId="52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left" wrapText="1"/>
      <protection/>
    </xf>
    <xf numFmtId="0" fontId="3" fillId="0" borderId="16" xfId="52" applyNumberFormat="1" applyFont="1" applyFill="1" applyBorder="1" applyAlignment="1">
      <alignment horizontal="center" wrapText="1"/>
      <protection/>
    </xf>
    <xf numFmtId="0" fontId="8" fillId="0" borderId="16" xfId="52" applyNumberFormat="1" applyFont="1" applyFill="1" applyBorder="1" applyAlignment="1">
      <alignment horizontal="center" wrapText="1"/>
      <protection/>
    </xf>
    <xf numFmtId="0" fontId="8" fillId="0" borderId="19" xfId="52" applyNumberFormat="1" applyFont="1" applyFill="1" applyBorder="1" applyAlignment="1">
      <alignment horizontal="center" wrapText="1"/>
      <protection/>
    </xf>
    <xf numFmtId="49" fontId="8" fillId="0" borderId="19" xfId="52" applyNumberFormat="1" applyFont="1" applyFill="1" applyBorder="1" applyAlignment="1">
      <alignment horizontal="center"/>
      <protection/>
    </xf>
    <xf numFmtId="49" fontId="8" fillId="0" borderId="23" xfId="52" applyNumberFormat="1" applyFont="1" applyFill="1" applyBorder="1" applyAlignment="1">
      <alignment horizontal="left" wrapText="1"/>
      <protection/>
    </xf>
    <xf numFmtId="49" fontId="2" fillId="0" borderId="19" xfId="52" applyNumberFormat="1" applyFont="1" applyFill="1" applyBorder="1">
      <alignment/>
      <protection/>
    </xf>
    <xf numFmtId="49" fontId="8" fillId="0" borderId="24" xfId="52" applyNumberFormat="1" applyFont="1" applyFill="1" applyBorder="1" applyAlignment="1">
      <alignment horizontal="left" wrapText="1"/>
      <protection/>
    </xf>
    <xf numFmtId="0" fontId="70" fillId="0" borderId="19" xfId="68" applyFont="1" applyFill="1" applyBorder="1" applyAlignment="1">
      <alignment wrapText="1"/>
      <protection/>
    </xf>
    <xf numFmtId="0" fontId="70" fillId="0" borderId="23" xfId="68" applyFont="1" applyFill="1" applyBorder="1" applyAlignment="1">
      <alignment wrapText="1"/>
      <protection/>
    </xf>
    <xf numFmtId="0" fontId="8" fillId="0" borderId="21" xfId="52" applyNumberFormat="1" applyFont="1" applyFill="1" applyBorder="1" applyAlignment="1">
      <alignment horizontal="center" wrapText="1"/>
      <protection/>
    </xf>
    <xf numFmtId="0" fontId="70" fillId="0" borderId="19" xfId="73" applyFont="1" applyFill="1" applyBorder="1" applyAlignment="1">
      <alignment wrapText="1"/>
      <protection/>
    </xf>
    <xf numFmtId="49" fontId="8" fillId="0" borderId="22" xfId="52" applyNumberFormat="1" applyFont="1" applyFill="1" applyBorder="1" applyAlignment="1">
      <alignment horizontal="left" wrapText="1"/>
      <protection/>
    </xf>
    <xf numFmtId="0" fontId="8" fillId="0" borderId="23" xfId="52" applyFont="1" applyFill="1" applyBorder="1" applyAlignment="1">
      <alignment wrapText="1"/>
      <protection/>
    </xf>
    <xf numFmtId="49" fontId="3" fillId="0" borderId="19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left" wrapText="1"/>
      <protection/>
    </xf>
    <xf numFmtId="166" fontId="8" fillId="0" borderId="21" xfId="52" applyNumberFormat="1" applyFont="1" applyFill="1" applyBorder="1" applyAlignment="1">
      <alignment horizontal="left" vertical="center" wrapText="1"/>
      <protection/>
    </xf>
    <xf numFmtId="0" fontId="70" fillId="0" borderId="17" xfId="62" applyFont="1" applyFill="1" applyBorder="1">
      <alignment/>
      <protection/>
    </xf>
    <xf numFmtId="0" fontId="70" fillId="0" borderId="17" xfId="62" applyFont="1" applyFill="1" applyBorder="1" applyAlignment="1">
      <alignment wrapText="1"/>
      <protection/>
    </xf>
    <xf numFmtId="0" fontId="3" fillId="0" borderId="21" xfId="52" applyNumberFormat="1" applyFont="1" applyFill="1" applyBorder="1" applyAlignment="1">
      <alignment horizontal="center" wrapText="1"/>
      <protection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22" fillId="0" borderId="19" xfId="68" applyFont="1" applyFill="1" applyBorder="1" applyAlignment="1">
      <alignment horizontal="justify"/>
      <protection/>
    </xf>
    <xf numFmtId="49" fontId="21" fillId="39" borderId="19" xfId="52" applyNumberFormat="1" applyFont="1" applyFill="1" applyBorder="1">
      <alignment/>
      <protection/>
    </xf>
    <xf numFmtId="49" fontId="21" fillId="39" borderId="19" xfId="52" applyNumberFormat="1" applyFont="1" applyFill="1" applyBorder="1" applyAlignment="1">
      <alignment wrapText="1"/>
      <protection/>
    </xf>
    <xf numFmtId="49" fontId="21" fillId="39" borderId="19" xfId="52" applyNumberFormat="1" applyFont="1" applyFill="1" applyBorder="1" applyAlignment="1">
      <alignment horizontal="center"/>
      <protection/>
    </xf>
    <xf numFmtId="0" fontId="21" fillId="39" borderId="19" xfId="52" applyNumberFormat="1" applyFont="1" applyFill="1" applyBorder="1" applyAlignment="1">
      <alignment horizontal="center"/>
      <protection/>
    </xf>
    <xf numFmtId="164" fontId="21" fillId="39" borderId="19" xfId="52" applyNumberFormat="1" applyFont="1" applyFill="1" applyBorder="1" applyAlignment="1">
      <alignment horizontal="center"/>
      <protection/>
    </xf>
    <xf numFmtId="0" fontId="2" fillId="39" borderId="0" xfId="52" applyFill="1">
      <alignment/>
      <protection/>
    </xf>
    <xf numFmtId="49" fontId="9" fillId="39" borderId="19" xfId="52" applyNumberFormat="1" applyFont="1" applyFill="1" applyBorder="1" applyAlignment="1">
      <alignment horizontal="center"/>
      <protection/>
    </xf>
    <xf numFmtId="49" fontId="6" fillId="39" borderId="19" xfId="52" applyNumberFormat="1" applyFont="1" applyFill="1" applyBorder="1" applyAlignment="1">
      <alignment horizontal="left" wrapText="1"/>
      <protection/>
    </xf>
    <xf numFmtId="49" fontId="6" fillId="39" borderId="19" xfId="52" applyNumberFormat="1" applyFont="1" applyFill="1" applyBorder="1" applyAlignment="1">
      <alignment horizontal="center" wrapText="1"/>
      <protection/>
    </xf>
    <xf numFmtId="49" fontId="6" fillId="39" borderId="19" xfId="52" applyNumberFormat="1" applyFont="1" applyFill="1" applyBorder="1" applyAlignment="1">
      <alignment horizontal="center"/>
      <protection/>
    </xf>
    <xf numFmtId="164" fontId="6" fillId="39" borderId="19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21" fillId="0" borderId="19" xfId="52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164" fontId="6" fillId="35" borderId="25" xfId="52" applyNumberFormat="1" applyFont="1" applyFill="1" applyBorder="1" applyAlignment="1">
      <alignment horizontal="center" vertical="center" wrapText="1"/>
      <protection/>
    </xf>
    <xf numFmtId="164" fontId="6" fillId="35" borderId="0" xfId="52" applyNumberFormat="1" applyFont="1" applyFill="1" applyBorder="1" applyAlignment="1">
      <alignment horizontal="center" vertical="center" wrapText="1"/>
      <protection/>
    </xf>
    <xf numFmtId="164" fontId="9" fillId="5" borderId="25" xfId="52" applyNumberFormat="1" applyFont="1" applyFill="1" applyBorder="1" applyAlignment="1">
      <alignment horizontal="center" vertical="center" wrapText="1"/>
      <protection/>
    </xf>
    <xf numFmtId="164" fontId="11" fillId="0" borderId="19" xfId="52" applyNumberFormat="1" applyFont="1" applyBorder="1" applyAlignment="1">
      <alignment horizontal="center" vertical="center" wrapText="1"/>
      <protection/>
    </xf>
    <xf numFmtId="0" fontId="60" fillId="0" borderId="0" xfId="0" applyFont="1" applyBorder="1" applyAlignment="1">
      <alignment/>
    </xf>
    <xf numFmtId="164" fontId="0" fillId="39" borderId="0" xfId="0" applyNumberFormat="1" applyFill="1" applyAlignment="1">
      <alignment/>
    </xf>
    <xf numFmtId="0" fontId="2" fillId="0" borderId="25" xfId="52" applyBorder="1">
      <alignment/>
      <protection/>
    </xf>
    <xf numFmtId="0" fontId="2" fillId="0" borderId="0" xfId="52" applyBorder="1">
      <alignment/>
      <protection/>
    </xf>
    <xf numFmtId="164" fontId="8" fillId="33" borderId="25" xfId="52" applyNumberFormat="1" applyFont="1" applyFill="1" applyBorder="1" applyAlignment="1">
      <alignment horizontal="center" wrapText="1"/>
      <protection/>
    </xf>
    <xf numFmtId="0" fontId="7" fillId="0" borderId="0" xfId="52" applyFont="1" applyAlignment="1">
      <alignment horizontal="right"/>
      <protection/>
    </xf>
    <xf numFmtId="4" fontId="0" fillId="0" borderId="0" xfId="0" applyNumberFormat="1" applyBorder="1" applyAlignment="1">
      <alignment/>
    </xf>
    <xf numFmtId="2" fontId="12" fillId="0" borderId="0" xfId="52" applyNumberFormat="1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64" fontId="6" fillId="34" borderId="25" xfId="52" applyNumberFormat="1" applyFont="1" applyFill="1" applyBorder="1" applyAlignment="1">
      <alignment horizontal="center" vertical="center" wrapText="1"/>
      <protection/>
    </xf>
    <xf numFmtId="164" fontId="13" fillId="0" borderId="25" xfId="52" applyNumberFormat="1" applyFont="1" applyBorder="1" applyAlignment="1">
      <alignment horizontal="center" vertical="center" wrapText="1"/>
      <protection/>
    </xf>
    <xf numFmtId="164" fontId="5" fillId="0" borderId="25" xfId="52" applyNumberFormat="1" applyFont="1" applyBorder="1" applyAlignment="1">
      <alignment horizontal="center" vertical="center" wrapText="1"/>
      <protection/>
    </xf>
    <xf numFmtId="164" fontId="5" fillId="33" borderId="25" xfId="52" applyNumberFormat="1" applyFont="1" applyFill="1" applyBorder="1" applyAlignment="1">
      <alignment horizontal="center" vertical="center" wrapText="1"/>
      <protection/>
    </xf>
    <xf numFmtId="164" fontId="5" fillId="33" borderId="25" xfId="52" applyNumberFormat="1" applyFont="1" applyFill="1" applyBorder="1" applyAlignment="1">
      <alignment horizontal="center" vertical="center" wrapText="1"/>
      <protection/>
    </xf>
    <xf numFmtId="164" fontId="5" fillId="0" borderId="25" xfId="52" applyNumberFormat="1" applyFont="1" applyFill="1" applyBorder="1" applyAlignment="1">
      <alignment horizontal="center" vertical="center" wrapText="1"/>
      <protection/>
    </xf>
    <xf numFmtId="164" fontId="13" fillId="0" borderId="25" xfId="52" applyNumberFormat="1" applyFont="1" applyBorder="1" applyAlignment="1">
      <alignment horizontal="center" vertical="center"/>
      <protection/>
    </xf>
    <xf numFmtId="164" fontId="13" fillId="36" borderId="25" xfId="52" applyNumberFormat="1" applyFont="1" applyFill="1" applyBorder="1" applyAlignment="1">
      <alignment horizontal="center" vertical="center" wrapText="1"/>
      <protection/>
    </xf>
    <xf numFmtId="164" fontId="14" fillId="0" borderId="0" xfId="52" applyNumberFormat="1" applyFont="1" applyBorder="1" applyAlignment="1">
      <alignment horizontal="center" vertical="center" wrapText="1"/>
      <protection/>
    </xf>
    <xf numFmtId="164" fontId="11" fillId="0" borderId="0" xfId="52" applyNumberFormat="1" applyFont="1" applyBorder="1" applyAlignment="1">
      <alignment horizontal="center" vertical="center" wrapText="1"/>
      <protection/>
    </xf>
    <xf numFmtId="164" fontId="11" fillId="0" borderId="0" xfId="52" applyNumberFormat="1" applyFont="1" applyBorder="1" applyAlignment="1">
      <alignment horizontal="center" vertical="center" wrapText="1"/>
      <protection/>
    </xf>
    <xf numFmtId="164" fontId="13" fillId="0" borderId="0" xfId="52" applyNumberFormat="1" applyFont="1" applyFill="1" applyBorder="1" applyAlignment="1">
      <alignment horizontal="center" vertical="center" wrapText="1"/>
      <protection/>
    </xf>
    <xf numFmtId="164" fontId="14" fillId="0" borderId="0" xfId="52" applyNumberFormat="1" applyFont="1" applyFill="1" applyBorder="1" applyAlignment="1">
      <alignment horizontal="center" vertical="center" wrapText="1"/>
      <protection/>
    </xf>
    <xf numFmtId="164" fontId="5" fillId="33" borderId="0" xfId="52" applyNumberFormat="1" applyFont="1" applyFill="1" applyBorder="1" applyAlignment="1">
      <alignment horizontal="center" vertical="center" wrapText="1"/>
      <protection/>
    </xf>
    <xf numFmtId="164" fontId="13" fillId="33" borderId="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 applyBorder="1" applyAlignment="1">
      <alignment horizontal="center" vertical="center"/>
      <protection/>
    </xf>
    <xf numFmtId="164" fontId="15" fillId="38" borderId="0" xfId="52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Border="1" applyAlignment="1">
      <alignment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4" fillId="0" borderId="25" xfId="52" applyNumberFormat="1" applyFont="1" applyBorder="1" applyAlignment="1">
      <alignment horizontal="center" vertical="center" wrapText="1"/>
      <protection/>
    </xf>
    <xf numFmtId="164" fontId="6" fillId="34" borderId="0" xfId="52" applyNumberFormat="1" applyFont="1" applyFill="1" applyBorder="1" applyAlignment="1">
      <alignment horizontal="center" vertical="center" wrapText="1"/>
      <protection/>
    </xf>
    <xf numFmtId="164" fontId="13" fillId="0" borderId="0" xfId="52" applyNumberFormat="1" applyFont="1" applyBorder="1" applyAlignment="1">
      <alignment horizontal="center" vertical="center" wrapText="1"/>
      <protection/>
    </xf>
    <xf numFmtId="164" fontId="9" fillId="5" borderId="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Border="1" applyAlignment="1">
      <alignment horizontal="center" vertical="center" wrapText="1"/>
      <protection/>
    </xf>
    <xf numFmtId="164" fontId="5" fillId="33" borderId="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Fill="1" applyBorder="1" applyAlignment="1">
      <alignment horizontal="center" vertical="center" wrapText="1"/>
      <protection/>
    </xf>
    <xf numFmtId="164" fontId="13" fillId="0" borderId="0" xfId="52" applyNumberFormat="1" applyFont="1" applyBorder="1" applyAlignment="1">
      <alignment horizontal="center" vertical="center"/>
      <protection/>
    </xf>
    <xf numFmtId="164" fontId="13" fillId="36" borderId="0" xfId="52" applyNumberFormat="1" applyFont="1" applyFill="1" applyBorder="1" applyAlignment="1">
      <alignment horizontal="center" vertical="center" wrapText="1"/>
      <protection/>
    </xf>
    <xf numFmtId="164" fontId="14" fillId="0" borderId="0" xfId="52" applyNumberFormat="1" applyFont="1" applyFill="1" applyBorder="1" applyAlignment="1">
      <alignment horizontal="center" vertical="center" wrapText="1"/>
      <protection/>
    </xf>
    <xf numFmtId="164" fontId="5" fillId="0" borderId="20" xfId="52" applyNumberFormat="1" applyFont="1" applyBorder="1" applyAlignment="1">
      <alignment horizontal="center" vertical="center" wrapText="1"/>
      <protection/>
    </xf>
    <xf numFmtId="164" fontId="9" fillId="5" borderId="20" xfId="52" applyNumberFormat="1" applyFont="1" applyFill="1" applyBorder="1" applyAlignment="1">
      <alignment horizontal="center" vertical="center" wrapText="1"/>
      <protection/>
    </xf>
    <xf numFmtId="164" fontId="5" fillId="33" borderId="20" xfId="52" applyNumberFormat="1" applyFont="1" applyFill="1" applyBorder="1" applyAlignment="1">
      <alignment horizontal="center" vertical="center" wrapText="1"/>
      <protection/>
    </xf>
    <xf numFmtId="164" fontId="3" fillId="33" borderId="25" xfId="52" applyNumberFormat="1" applyFont="1" applyFill="1" applyBorder="1" applyAlignment="1">
      <alignment horizontal="center" vertical="center" wrapText="1"/>
      <protection/>
    </xf>
    <xf numFmtId="164" fontId="8" fillId="33" borderId="25" xfId="52" applyNumberFormat="1" applyFont="1" applyFill="1" applyBorder="1" applyAlignment="1">
      <alignment horizontal="center" vertical="center" wrapText="1"/>
      <protection/>
    </xf>
    <xf numFmtId="164" fontId="8" fillId="0" borderId="26" xfId="52" applyNumberFormat="1" applyFont="1" applyFill="1" applyBorder="1" applyAlignment="1">
      <alignment horizontal="center" wrapText="1"/>
      <protection/>
    </xf>
    <xf numFmtId="164" fontId="8" fillId="0" borderId="0" xfId="52" applyNumberFormat="1" applyFont="1" applyFill="1" applyBorder="1" applyAlignment="1">
      <alignment horizontal="center" vertical="center" wrapText="1"/>
      <protection/>
    </xf>
    <xf numFmtId="171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8" fillId="0" borderId="17" xfId="52" applyNumberFormat="1" applyFont="1" applyFill="1" applyBorder="1" applyAlignment="1">
      <alignment horizontal="center" wrapText="1"/>
      <protection/>
    </xf>
    <xf numFmtId="49" fontId="32" fillId="0" borderId="25" xfId="52" applyNumberFormat="1" applyFont="1" applyFill="1" applyBorder="1" applyAlignment="1">
      <alignment horizontal="center" wrapText="1"/>
      <protection/>
    </xf>
    <xf numFmtId="172" fontId="35" fillId="0" borderId="0" xfId="74" applyNumberFormat="1" applyFont="1" applyBorder="1" applyAlignment="1">
      <alignment horizontal="right"/>
      <protection/>
    </xf>
    <xf numFmtId="167" fontId="34" fillId="0" borderId="0" xfId="74" applyNumberFormat="1" applyFont="1" applyBorder="1" applyAlignment="1">
      <alignment horizontal="right"/>
      <protection/>
    </xf>
    <xf numFmtId="169" fontId="35" fillId="0" borderId="0" xfId="74" applyNumberFormat="1" applyFont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168" fontId="34" fillId="0" borderId="0" xfId="74" applyNumberFormat="1" applyFont="1" applyBorder="1" applyAlignment="1">
      <alignment horizontal="right"/>
      <protection/>
    </xf>
    <xf numFmtId="171" fontId="35" fillId="0" borderId="0" xfId="74" applyNumberFormat="1" applyFont="1" applyBorder="1" applyAlignment="1">
      <alignment horizontal="right"/>
      <protection/>
    </xf>
    <xf numFmtId="170" fontId="35" fillId="0" borderId="0" xfId="74" applyNumberFormat="1" applyFont="1" applyBorder="1" applyAlignment="1">
      <alignment horizontal="right"/>
      <protection/>
    </xf>
    <xf numFmtId="173" fontId="36" fillId="0" borderId="0" xfId="74" applyNumberFormat="1" applyFont="1" applyBorder="1" applyAlignment="1">
      <alignment horizontal="right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4" fontId="26" fillId="0" borderId="19" xfId="52" applyNumberFormat="1" applyFont="1" applyFill="1" applyBorder="1" applyAlignment="1">
      <alignment horizontal="center" wrapText="1"/>
      <protection/>
    </xf>
    <xf numFmtId="49" fontId="8" fillId="0" borderId="25" xfId="52" applyNumberFormat="1" applyFont="1" applyFill="1" applyBorder="1" applyAlignment="1">
      <alignment horizontal="center" wrapText="1"/>
      <protection/>
    </xf>
    <xf numFmtId="164" fontId="5" fillId="0" borderId="0" xfId="52" applyNumberFormat="1" applyFont="1" applyFill="1" applyBorder="1" applyAlignment="1">
      <alignment vertical="center" wrapText="1"/>
      <protection/>
    </xf>
    <xf numFmtId="164" fontId="8" fillId="0" borderId="20" xfId="52" applyNumberFormat="1" applyFont="1" applyFill="1" applyBorder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0" fontId="9" fillId="0" borderId="27" xfId="52" applyFont="1" applyBorder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7" fillId="0" borderId="0" xfId="52" applyFont="1" applyAlignment="1">
      <alignment horizontal="right"/>
      <protection/>
    </xf>
    <xf numFmtId="0" fontId="3" fillId="33" borderId="0" xfId="52" applyFont="1" applyFill="1" applyAlignment="1">
      <alignment horizontal="right"/>
      <protection/>
    </xf>
    <xf numFmtId="49" fontId="19" fillId="0" borderId="0" xfId="52" applyNumberFormat="1" applyFont="1" applyBorder="1" applyAlignment="1">
      <alignment horizontal="center" wrapText="1"/>
      <protection/>
    </xf>
    <xf numFmtId="49" fontId="32" fillId="0" borderId="0" xfId="52" applyNumberFormat="1" applyFont="1" applyFill="1" applyBorder="1" applyAlignment="1">
      <alignment horizontal="center" wrapText="1"/>
      <protection/>
    </xf>
    <xf numFmtId="49" fontId="32" fillId="0" borderId="25" xfId="52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_№2 Расходы сводная бюджетная роспись 2012г." xfId="56"/>
    <cellStyle name="Обычный 3" xfId="57"/>
    <cellStyle name="Обычный 3 2" xfId="58"/>
    <cellStyle name="Обычный 3 3" xfId="59"/>
    <cellStyle name="Обычный 3 4" xfId="60"/>
    <cellStyle name="Обычный 3 4 2" xfId="61"/>
    <cellStyle name="Обычный 3 4 2 2" xfId="62"/>
    <cellStyle name="Обычный 3 5" xfId="63"/>
    <cellStyle name="Обычный 3 6" xfId="64"/>
    <cellStyle name="Обычный 3_№2 Расходы сводная бюджетная роспись 2012г." xfId="65"/>
    <cellStyle name="Обычный 4" xfId="66"/>
    <cellStyle name="Обычный 4 2" xfId="67"/>
    <cellStyle name="Обычный 4 2 2" xfId="68"/>
    <cellStyle name="Обычный 5" xfId="69"/>
    <cellStyle name="Обычный 6" xfId="70"/>
    <cellStyle name="Обычный 7" xfId="71"/>
    <cellStyle name="Обычный 7 2" xfId="72"/>
    <cellStyle name="Обычный 7 2 2" xfId="73"/>
    <cellStyle name="Обычный_Доходы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90" zoomScaleNormal="70" zoomScaleSheetLayoutView="90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13.00390625" style="0" customWidth="1"/>
    <col min="3" max="3" width="30.140625" style="0" customWidth="1"/>
    <col min="4" max="4" width="65.8515625" style="0" customWidth="1"/>
    <col min="5" max="5" width="15.8515625" style="0" customWidth="1"/>
    <col min="6" max="9" width="0" style="0" hidden="1" customWidth="1"/>
    <col min="10" max="10" width="13.7109375" style="0" hidden="1" customWidth="1"/>
    <col min="11" max="11" width="14.7109375" style="0" hidden="1" customWidth="1"/>
    <col min="12" max="12" width="22.8515625" style="0" customWidth="1"/>
    <col min="13" max="13" width="10.57421875" style="0" bestFit="1" customWidth="1"/>
    <col min="14" max="14" width="16.8515625" style="0" customWidth="1"/>
    <col min="17" max="17" width="16.28125" style="0" customWidth="1"/>
  </cols>
  <sheetData>
    <row r="1" spans="1:11" ht="18.75">
      <c r="A1" s="1"/>
      <c r="B1" s="2"/>
      <c r="C1" s="3"/>
      <c r="D1" s="288" t="s">
        <v>0</v>
      </c>
      <c r="E1" s="288"/>
      <c r="F1" s="288"/>
      <c r="G1" s="4"/>
      <c r="H1" s="5"/>
      <c r="I1" s="6"/>
      <c r="J1" s="6"/>
      <c r="K1" s="6"/>
    </row>
    <row r="2" spans="1:11" ht="18.75">
      <c r="A2" s="3"/>
      <c r="B2" s="3"/>
      <c r="C2" s="3"/>
      <c r="D2" s="288" t="s">
        <v>516</v>
      </c>
      <c r="E2" s="288"/>
      <c r="F2" s="7"/>
      <c r="G2" s="8"/>
      <c r="H2" s="5"/>
      <c r="I2" s="6"/>
      <c r="J2" s="6"/>
      <c r="K2" s="6"/>
    </row>
    <row r="3" spans="1:11" ht="19.5">
      <c r="A3" s="3"/>
      <c r="B3" s="3"/>
      <c r="C3" s="3"/>
      <c r="D3" s="289" t="s">
        <v>497</v>
      </c>
      <c r="E3" s="289"/>
      <c r="F3" s="289"/>
      <c r="G3" s="289"/>
      <c r="H3" s="289"/>
      <c r="I3" s="289"/>
      <c r="J3" s="228"/>
      <c r="K3" s="228"/>
    </row>
    <row r="4" spans="1:11" ht="18.75">
      <c r="A4" s="3"/>
      <c r="B4" s="3"/>
      <c r="C4" s="3"/>
      <c r="D4" s="290" t="s">
        <v>538</v>
      </c>
      <c r="E4" s="290"/>
      <c r="F4" s="9"/>
      <c r="G4" s="10"/>
      <c r="H4" s="11"/>
      <c r="I4" s="11"/>
      <c r="J4" s="11"/>
      <c r="K4" s="11"/>
    </row>
    <row r="5" spans="1:11" ht="15.75">
      <c r="A5" s="3"/>
      <c r="B5" s="3"/>
      <c r="C5" s="3"/>
      <c r="D5" s="3"/>
      <c r="E5" s="3"/>
      <c r="F5" s="3"/>
      <c r="G5" s="13"/>
      <c r="H5" s="11"/>
      <c r="I5" s="11"/>
      <c r="J5" s="11"/>
      <c r="K5" s="11"/>
    </row>
    <row r="6" spans="1:11" ht="15.75">
      <c r="A6" s="286" t="s">
        <v>1</v>
      </c>
      <c r="B6" s="286"/>
      <c r="C6" s="286"/>
      <c r="D6" s="286"/>
      <c r="E6" s="286"/>
      <c r="F6" s="3"/>
      <c r="G6" s="3"/>
      <c r="H6" s="3"/>
      <c r="I6" s="3"/>
      <c r="J6" s="3"/>
      <c r="K6" s="3"/>
    </row>
    <row r="7" spans="1:11" ht="16.5">
      <c r="A7" s="14"/>
      <c r="B7" s="14"/>
      <c r="C7" s="286" t="s">
        <v>498</v>
      </c>
      <c r="D7" s="286"/>
      <c r="E7" s="15"/>
      <c r="F7" s="16"/>
      <c r="G7" s="3"/>
      <c r="H7" s="3"/>
      <c r="I7" s="3"/>
      <c r="J7" s="3"/>
      <c r="K7" s="3"/>
    </row>
    <row r="8" spans="1:11" ht="16.5" thickBot="1">
      <c r="A8" s="3"/>
      <c r="B8" s="3"/>
      <c r="C8" s="287"/>
      <c r="D8" s="287"/>
      <c r="E8" s="16"/>
      <c r="F8" s="16"/>
      <c r="G8" s="17"/>
      <c r="H8" s="3"/>
      <c r="I8" s="3"/>
      <c r="J8" s="3"/>
      <c r="K8" s="3"/>
    </row>
    <row r="9" spans="1:18" ht="57" thickBot="1">
      <c r="A9" s="18" t="s">
        <v>2</v>
      </c>
      <c r="B9" s="19" t="s">
        <v>3</v>
      </c>
      <c r="C9" s="20" t="s">
        <v>4</v>
      </c>
      <c r="D9" s="20" t="s">
        <v>5</v>
      </c>
      <c r="E9" s="21" t="s">
        <v>6</v>
      </c>
      <c r="F9" s="22" t="s">
        <v>7</v>
      </c>
      <c r="G9" s="23" t="s">
        <v>8</v>
      </c>
      <c r="H9" s="23" t="s">
        <v>9</v>
      </c>
      <c r="I9" s="24" t="s">
        <v>10</v>
      </c>
      <c r="J9" s="230"/>
      <c r="K9" s="230"/>
      <c r="L9" s="218"/>
      <c r="M9" s="218"/>
      <c r="N9" s="218"/>
      <c r="O9" s="218"/>
      <c r="P9" s="218"/>
      <c r="Q9" s="218"/>
      <c r="R9" s="218"/>
    </row>
    <row r="10" spans="1:18" ht="18.75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  <c r="G10" s="29">
        <v>7</v>
      </c>
      <c r="H10" s="29">
        <v>8</v>
      </c>
      <c r="I10" s="30">
        <v>9</v>
      </c>
      <c r="J10" s="231"/>
      <c r="K10" s="231"/>
      <c r="L10" s="218"/>
      <c r="M10" s="218"/>
      <c r="N10" s="218"/>
      <c r="O10" s="218"/>
      <c r="P10" s="218"/>
      <c r="Q10" s="218"/>
      <c r="R10" s="218"/>
    </row>
    <row r="11" spans="1:18" ht="22.5" customHeight="1">
      <c r="A11" s="31" t="s">
        <v>11</v>
      </c>
      <c r="B11" s="31" t="s">
        <v>12</v>
      </c>
      <c r="C11" s="32" t="s">
        <v>13</v>
      </c>
      <c r="D11" s="33" t="s">
        <v>14</v>
      </c>
      <c r="E11" s="281">
        <f>E12+E26+E29+E32+E40+E52</f>
        <v>53214.00000000001</v>
      </c>
      <c r="F11" s="34" t="e">
        <f>F12+F26+F29+F32+F40</f>
        <v>#REF!</v>
      </c>
      <c r="G11" s="34" t="e">
        <f>G12+G26+G29+G32+G40</f>
        <v>#REF!</v>
      </c>
      <c r="H11" s="34" t="e">
        <f>H12+H26+H29+H32+H40</f>
        <v>#REF!</v>
      </c>
      <c r="I11" s="34" t="e">
        <f>I12+I26+I29+I32+I40</f>
        <v>#REF!</v>
      </c>
      <c r="J11" s="232"/>
      <c r="K11" s="253"/>
      <c r="L11" s="218"/>
      <c r="M11" s="218"/>
      <c r="N11" s="218"/>
      <c r="O11" s="218"/>
      <c r="P11" s="218"/>
      <c r="Q11" s="218"/>
      <c r="R11" s="218"/>
    </row>
    <row r="12" spans="1:18" ht="23.25" customHeight="1">
      <c r="A12" s="35" t="s">
        <v>15</v>
      </c>
      <c r="B12" s="35" t="s">
        <v>12</v>
      </c>
      <c r="C12" s="32" t="s">
        <v>16</v>
      </c>
      <c r="D12" s="33" t="s">
        <v>17</v>
      </c>
      <c r="E12" s="251">
        <f>E13+E21+E24</f>
        <v>36043.3</v>
      </c>
      <c r="F12" s="36">
        <f>F13+F21</f>
        <v>6129.2</v>
      </c>
      <c r="G12" s="36">
        <f>G13+G21</f>
        <v>12929.8</v>
      </c>
      <c r="H12" s="36">
        <f>H13+H21</f>
        <v>9439.2</v>
      </c>
      <c r="I12" s="36">
        <f>I13+I21</f>
        <v>7263.8</v>
      </c>
      <c r="J12" s="219"/>
      <c r="K12" s="220"/>
      <c r="L12" s="218"/>
      <c r="M12" s="218"/>
      <c r="N12" s="218"/>
      <c r="O12" s="218"/>
      <c r="P12" s="218"/>
      <c r="Q12" s="218"/>
      <c r="R12" s="218"/>
    </row>
    <row r="13" spans="1:18" ht="37.5">
      <c r="A13" s="35" t="s">
        <v>18</v>
      </c>
      <c r="B13" s="35" t="s">
        <v>19</v>
      </c>
      <c r="C13" s="32" t="s">
        <v>20</v>
      </c>
      <c r="D13" s="33" t="s">
        <v>21</v>
      </c>
      <c r="E13" s="251">
        <f>E14+E17+E20</f>
        <v>29047.1</v>
      </c>
      <c r="F13" s="37">
        <f>F14+F17</f>
        <v>4477.4</v>
      </c>
      <c r="G13" s="37">
        <f>G14+G17</f>
        <v>10866.9</v>
      </c>
      <c r="H13" s="37">
        <f>H14+H17</f>
        <v>7613.2</v>
      </c>
      <c r="I13" s="37">
        <f>I14+I17</f>
        <v>5650.5</v>
      </c>
      <c r="J13" s="233"/>
      <c r="K13" s="254"/>
      <c r="L13" s="254"/>
      <c r="N13" s="218"/>
      <c r="O13" s="218"/>
      <c r="P13" s="218"/>
      <c r="Q13" s="218"/>
      <c r="R13" s="218"/>
    </row>
    <row r="14" spans="1:18" ht="56.25">
      <c r="A14" s="35" t="s">
        <v>22</v>
      </c>
      <c r="B14" s="35" t="s">
        <v>19</v>
      </c>
      <c r="C14" s="32" t="s">
        <v>23</v>
      </c>
      <c r="D14" s="33" t="s">
        <v>24</v>
      </c>
      <c r="E14" s="251">
        <f>E15+E16</f>
        <v>21329.7</v>
      </c>
      <c r="F14" s="38">
        <f>F15+F16</f>
        <v>3827.4</v>
      </c>
      <c r="G14" s="38">
        <f>G15+G16</f>
        <v>8856.6</v>
      </c>
      <c r="H14" s="38">
        <f>H15+H16</f>
        <v>5971</v>
      </c>
      <c r="I14" s="38">
        <f>I15+I16</f>
        <v>4977</v>
      </c>
      <c r="J14" s="221"/>
      <c r="K14" s="254"/>
      <c r="L14" s="254"/>
      <c r="M14" s="270"/>
      <c r="N14" s="218"/>
      <c r="O14" s="218"/>
      <c r="P14" s="218"/>
      <c r="Q14" s="273"/>
      <c r="R14" s="218"/>
    </row>
    <row r="15" spans="1:18" ht="47.25" customHeight="1">
      <c r="A15" s="39" t="s">
        <v>25</v>
      </c>
      <c r="B15" s="39" t="s">
        <v>19</v>
      </c>
      <c r="C15" s="40" t="s">
        <v>26</v>
      </c>
      <c r="D15" s="41" t="s">
        <v>24</v>
      </c>
      <c r="E15" s="52">
        <f>18995.4+834+650+433.5+400</f>
        <v>21312.9</v>
      </c>
      <c r="F15" s="42">
        <f>3827.4-50</f>
        <v>3777.4</v>
      </c>
      <c r="G15" s="42">
        <f>6772.6+2084</f>
        <v>8856.6</v>
      </c>
      <c r="H15" s="42">
        <f>5100+871</f>
        <v>5971</v>
      </c>
      <c r="I15" s="262">
        <v>4977</v>
      </c>
      <c r="J15" s="234">
        <v>433.5</v>
      </c>
      <c r="K15" s="274"/>
      <c r="M15" s="218"/>
      <c r="N15" s="229"/>
      <c r="O15" s="218"/>
      <c r="P15" s="218"/>
      <c r="Q15" s="275"/>
      <c r="R15" s="276"/>
    </row>
    <row r="16" spans="1:18" ht="63" customHeight="1">
      <c r="A16" s="39" t="s">
        <v>27</v>
      </c>
      <c r="B16" s="39" t="s">
        <v>19</v>
      </c>
      <c r="C16" s="40" t="s">
        <v>28</v>
      </c>
      <c r="D16" s="41" t="s">
        <v>29</v>
      </c>
      <c r="E16" s="52">
        <v>16.8</v>
      </c>
      <c r="F16" s="42">
        <v>50</v>
      </c>
      <c r="G16" s="42">
        <v>0</v>
      </c>
      <c r="H16" s="42">
        <v>0</v>
      </c>
      <c r="I16" s="262">
        <v>0</v>
      </c>
      <c r="J16" s="266"/>
      <c r="K16" s="256"/>
      <c r="L16" s="254"/>
      <c r="M16" s="218"/>
      <c r="O16" s="218"/>
      <c r="P16" s="218"/>
      <c r="Q16" s="229"/>
      <c r="R16" s="218"/>
    </row>
    <row r="17" spans="1:18" ht="61.5" customHeight="1">
      <c r="A17" s="35" t="s">
        <v>27</v>
      </c>
      <c r="B17" s="35" t="s">
        <v>19</v>
      </c>
      <c r="C17" s="32" t="s">
        <v>30</v>
      </c>
      <c r="D17" s="33" t="s">
        <v>31</v>
      </c>
      <c r="E17" s="251">
        <f>E18+E19</f>
        <v>5562.799999999999</v>
      </c>
      <c r="F17" s="38">
        <f>F18+F19</f>
        <v>650</v>
      </c>
      <c r="G17" s="38">
        <f>G18+G19</f>
        <v>2010.3</v>
      </c>
      <c r="H17" s="38">
        <f>H18+H19</f>
        <v>1642.2</v>
      </c>
      <c r="I17" s="263">
        <f>I18+I19</f>
        <v>673.5</v>
      </c>
      <c r="J17" s="221"/>
      <c r="K17" s="255"/>
      <c r="L17" s="255"/>
      <c r="M17" s="218"/>
      <c r="N17" s="229"/>
      <c r="O17" s="218"/>
      <c r="P17" s="218"/>
      <c r="Q17" s="229"/>
      <c r="R17" s="218"/>
    </row>
    <row r="18" spans="1:19" ht="56.25">
      <c r="A18" s="39" t="s">
        <v>32</v>
      </c>
      <c r="B18" s="39" t="s">
        <v>19</v>
      </c>
      <c r="C18" s="40" t="s">
        <v>33</v>
      </c>
      <c r="D18" s="41" t="s">
        <v>31</v>
      </c>
      <c r="E18" s="52">
        <f>5223.4+218.4+120</f>
        <v>5561.799999999999</v>
      </c>
      <c r="F18" s="43">
        <f>650-100</f>
        <v>550</v>
      </c>
      <c r="G18" s="43">
        <v>2010.3</v>
      </c>
      <c r="H18" s="43">
        <v>1642.2</v>
      </c>
      <c r="I18" s="264">
        <v>673.5</v>
      </c>
      <c r="J18" s="235">
        <v>218.4</v>
      </c>
      <c r="K18" s="277"/>
      <c r="L18" s="229"/>
      <c r="M18" s="218"/>
      <c r="N18" s="278"/>
      <c r="O18" s="218"/>
      <c r="P18" s="218"/>
      <c r="Q18" s="279"/>
      <c r="R18" s="218"/>
      <c r="S18" s="269"/>
    </row>
    <row r="19" spans="1:18" ht="81" customHeight="1">
      <c r="A19" s="39" t="s">
        <v>34</v>
      </c>
      <c r="B19" s="39" t="s">
        <v>19</v>
      </c>
      <c r="C19" s="40" t="s">
        <v>35</v>
      </c>
      <c r="D19" s="41" t="s">
        <v>36</v>
      </c>
      <c r="E19" s="52">
        <v>1</v>
      </c>
      <c r="F19" s="42">
        <v>100</v>
      </c>
      <c r="G19" s="42">
        <v>0</v>
      </c>
      <c r="H19" s="42">
        <v>0</v>
      </c>
      <c r="I19" s="262">
        <v>0</v>
      </c>
      <c r="J19" s="234"/>
      <c r="K19" s="256"/>
      <c r="L19" s="218"/>
      <c r="M19" s="218"/>
      <c r="N19" s="229"/>
      <c r="O19" s="218"/>
      <c r="P19" s="218"/>
      <c r="Q19" s="229"/>
      <c r="R19" s="218"/>
    </row>
    <row r="20" spans="1:18" ht="37.5">
      <c r="A20" s="35" t="s">
        <v>37</v>
      </c>
      <c r="B20" s="35" t="s">
        <v>19</v>
      </c>
      <c r="C20" s="32" t="s">
        <v>38</v>
      </c>
      <c r="D20" s="33" t="s">
        <v>39</v>
      </c>
      <c r="E20" s="251">
        <f>1585.6+57.9+458+621.5-218.4-300-50</f>
        <v>2154.6</v>
      </c>
      <c r="F20" s="42"/>
      <c r="G20" s="42"/>
      <c r="H20" s="42"/>
      <c r="I20" s="42"/>
      <c r="J20" s="265">
        <v>-218.4</v>
      </c>
      <c r="K20" s="256"/>
      <c r="L20" s="218"/>
      <c r="M20" s="218"/>
      <c r="N20" s="229"/>
      <c r="O20" s="218"/>
      <c r="P20" s="218"/>
      <c r="Q20" s="229"/>
      <c r="R20" s="218"/>
    </row>
    <row r="21" spans="1:18" ht="37.5">
      <c r="A21" s="35" t="s">
        <v>40</v>
      </c>
      <c r="B21" s="35" t="s">
        <v>19</v>
      </c>
      <c r="C21" s="32" t="s">
        <v>41</v>
      </c>
      <c r="D21" s="33" t="s">
        <v>42</v>
      </c>
      <c r="E21" s="251">
        <f>E22+E23</f>
        <v>6505.3</v>
      </c>
      <c r="F21" s="38">
        <f>F22+F23</f>
        <v>1651.8</v>
      </c>
      <c r="G21" s="38">
        <f>G22+G23</f>
        <v>2062.9</v>
      </c>
      <c r="H21" s="38">
        <f>H22+H23</f>
        <v>1826</v>
      </c>
      <c r="I21" s="38">
        <f>I22+I23</f>
        <v>1613.3</v>
      </c>
      <c r="J21" s="221"/>
      <c r="K21" s="255"/>
      <c r="L21" s="255"/>
      <c r="M21" s="218"/>
      <c r="N21" s="229"/>
      <c r="O21" s="218"/>
      <c r="P21" s="218"/>
      <c r="Q21" s="229"/>
      <c r="R21" s="218"/>
    </row>
    <row r="22" spans="1:18" ht="37.5">
      <c r="A22" s="39" t="s">
        <v>43</v>
      </c>
      <c r="B22" s="39" t="s">
        <v>19</v>
      </c>
      <c r="C22" s="40" t="s">
        <v>44</v>
      </c>
      <c r="D22" s="41" t="s">
        <v>45</v>
      </c>
      <c r="E22" s="52">
        <f>7460.9-960.9</f>
        <v>6500</v>
      </c>
      <c r="F22" s="44">
        <f>950+111.8-50+590</f>
        <v>1601.8</v>
      </c>
      <c r="G22" s="44">
        <f>2100-37.1</f>
        <v>2062.9</v>
      </c>
      <c r="H22" s="44">
        <f>1834-8</f>
        <v>1826</v>
      </c>
      <c r="I22" s="44">
        <f>900-66.7+780</f>
        <v>1613.3</v>
      </c>
      <c r="J22" s="236"/>
      <c r="K22" s="257"/>
      <c r="L22" s="218"/>
      <c r="M22" s="218"/>
      <c r="N22" s="229"/>
      <c r="O22" s="218"/>
      <c r="P22" s="218"/>
      <c r="Q22" s="229"/>
      <c r="R22" s="218"/>
    </row>
    <row r="23" spans="1:18" ht="56.25">
      <c r="A23" s="39" t="s">
        <v>46</v>
      </c>
      <c r="B23" s="39" t="s">
        <v>19</v>
      </c>
      <c r="C23" s="40" t="s">
        <v>47</v>
      </c>
      <c r="D23" s="41" t="s">
        <v>48</v>
      </c>
      <c r="E23" s="52">
        <v>5.3</v>
      </c>
      <c r="F23" s="45">
        <v>50</v>
      </c>
      <c r="G23" s="45">
        <v>0</v>
      </c>
      <c r="H23" s="45">
        <v>0</v>
      </c>
      <c r="I23" s="45">
        <v>0</v>
      </c>
      <c r="J23" s="237"/>
      <c r="K23" s="258"/>
      <c r="L23" s="218"/>
      <c r="M23" s="218"/>
      <c r="N23" s="229"/>
      <c r="O23" s="218"/>
      <c r="P23" s="218"/>
      <c r="Q23" s="229"/>
      <c r="R23" s="218"/>
    </row>
    <row r="24" spans="1:18" ht="37.5">
      <c r="A24" s="35" t="s">
        <v>49</v>
      </c>
      <c r="B24" s="35" t="s">
        <v>19</v>
      </c>
      <c r="C24" s="32" t="s">
        <v>50</v>
      </c>
      <c r="D24" s="33" t="s">
        <v>51</v>
      </c>
      <c r="E24" s="251">
        <f>E25</f>
        <v>490.9</v>
      </c>
      <c r="F24" s="45"/>
      <c r="G24" s="45"/>
      <c r="H24" s="45"/>
      <c r="I24" s="45"/>
      <c r="J24" s="237"/>
      <c r="K24" s="258"/>
      <c r="L24" s="218"/>
      <c r="M24" s="218"/>
      <c r="N24" s="229"/>
      <c r="O24" s="218"/>
      <c r="P24" s="218"/>
      <c r="Q24" s="229"/>
      <c r="R24" s="218"/>
    </row>
    <row r="25" spans="1:18" ht="56.25">
      <c r="A25" s="39" t="s">
        <v>52</v>
      </c>
      <c r="B25" s="39" t="s">
        <v>19</v>
      </c>
      <c r="C25" s="39" t="s">
        <v>53</v>
      </c>
      <c r="D25" s="46" t="s">
        <v>54</v>
      </c>
      <c r="E25" s="52">
        <f>247.1+12.7+62.7+88.4+80</f>
        <v>490.9</v>
      </c>
      <c r="F25" s="45"/>
      <c r="G25" s="45"/>
      <c r="H25" s="45"/>
      <c r="I25" s="45"/>
      <c r="J25" s="237"/>
      <c r="K25" s="258"/>
      <c r="L25" s="218"/>
      <c r="M25" s="250"/>
      <c r="N25" s="229"/>
      <c r="O25" s="218"/>
      <c r="P25" s="218"/>
      <c r="Q25" s="229"/>
      <c r="R25" s="218"/>
    </row>
    <row r="26" spans="1:18" ht="28.5" customHeight="1">
      <c r="A26" s="35" t="s">
        <v>55</v>
      </c>
      <c r="B26" s="35" t="s">
        <v>12</v>
      </c>
      <c r="C26" s="32" t="s">
        <v>56</v>
      </c>
      <c r="D26" s="33" t="s">
        <v>57</v>
      </c>
      <c r="E26" s="251">
        <f aca="true" t="shared" si="0" ref="E26:I27">E27</f>
        <v>13323.400000000001</v>
      </c>
      <c r="F26" s="36">
        <f t="shared" si="0"/>
        <v>300</v>
      </c>
      <c r="G26" s="36">
        <f t="shared" si="0"/>
        <v>1548</v>
      </c>
      <c r="H26" s="36">
        <f t="shared" si="0"/>
        <v>50</v>
      </c>
      <c r="I26" s="36">
        <f t="shared" si="0"/>
        <v>0</v>
      </c>
      <c r="J26" s="219"/>
      <c r="K26" s="220"/>
      <c r="L26" s="220"/>
      <c r="M26" s="218"/>
      <c r="N26" s="218"/>
      <c r="O26" s="218"/>
      <c r="P26" s="218"/>
      <c r="Q26" s="218"/>
      <c r="R26" s="218"/>
    </row>
    <row r="27" spans="1:18" ht="22.5" customHeight="1">
      <c r="A27" s="35" t="s">
        <v>58</v>
      </c>
      <c r="B27" s="35" t="s">
        <v>19</v>
      </c>
      <c r="C27" s="32" t="s">
        <v>59</v>
      </c>
      <c r="D27" s="33" t="s">
        <v>60</v>
      </c>
      <c r="E27" s="251">
        <f t="shared" si="0"/>
        <v>13323.400000000001</v>
      </c>
      <c r="F27" s="37">
        <f t="shared" si="0"/>
        <v>300</v>
      </c>
      <c r="G27" s="37">
        <f t="shared" si="0"/>
        <v>1548</v>
      </c>
      <c r="H27" s="37">
        <f t="shared" si="0"/>
        <v>50</v>
      </c>
      <c r="I27" s="37">
        <f t="shared" si="0"/>
        <v>0</v>
      </c>
      <c r="J27" s="233"/>
      <c r="K27" s="254"/>
      <c r="L27" s="218"/>
      <c r="M27" s="218"/>
      <c r="N27" s="218"/>
      <c r="O27" s="218"/>
      <c r="P27" s="218"/>
      <c r="Q27" s="218"/>
      <c r="R27" s="218"/>
    </row>
    <row r="28" spans="1:18" ht="93.75">
      <c r="A28" s="39" t="s">
        <v>61</v>
      </c>
      <c r="B28" s="39" t="s">
        <v>19</v>
      </c>
      <c r="C28" s="40" t="s">
        <v>62</v>
      </c>
      <c r="D28" s="41" t="s">
        <v>63</v>
      </c>
      <c r="E28" s="52">
        <f>14007.1+58.7-916.5-210-650+434.1+400+200</f>
        <v>13323.400000000001</v>
      </c>
      <c r="F28" s="47">
        <f>200+100</f>
        <v>300</v>
      </c>
      <c r="G28" s="47">
        <f>1648-100</f>
        <v>1548</v>
      </c>
      <c r="H28" s="47">
        <v>50</v>
      </c>
      <c r="I28" s="47">
        <v>0</v>
      </c>
      <c r="J28" s="238"/>
      <c r="K28" s="259">
        <f>E28-14065</f>
        <v>-741.5999999999985</v>
      </c>
      <c r="L28" s="218"/>
      <c r="M28" s="218"/>
      <c r="N28" s="218"/>
      <c r="O28" s="218"/>
      <c r="P28" s="218"/>
      <c r="Q28" s="218"/>
      <c r="R28" s="218"/>
    </row>
    <row r="29" spans="1:18" ht="56.25">
      <c r="A29" s="35" t="s">
        <v>64</v>
      </c>
      <c r="B29" s="35" t="s">
        <v>12</v>
      </c>
      <c r="C29" s="32" t="s">
        <v>65</v>
      </c>
      <c r="D29" s="33" t="s">
        <v>66</v>
      </c>
      <c r="E29" s="251">
        <f>E30</f>
        <v>1</v>
      </c>
      <c r="F29" s="36">
        <f>F30</f>
        <v>0</v>
      </c>
      <c r="G29" s="36">
        <f>G30</f>
        <v>0</v>
      </c>
      <c r="H29" s="36">
        <f>H30</f>
        <v>0</v>
      </c>
      <c r="I29" s="36">
        <f>I30</f>
        <v>5</v>
      </c>
      <c r="J29" s="219"/>
      <c r="K29" s="220"/>
      <c r="L29" s="220"/>
      <c r="M29" s="218"/>
      <c r="N29" s="218"/>
      <c r="O29" s="218"/>
      <c r="P29" s="218"/>
      <c r="Q29" s="218"/>
      <c r="R29" s="218"/>
    </row>
    <row r="30" spans="1:18" ht="22.5" customHeight="1">
      <c r="A30" s="35" t="s">
        <v>67</v>
      </c>
      <c r="B30" s="35" t="s">
        <v>12</v>
      </c>
      <c r="C30" s="32" t="s">
        <v>68</v>
      </c>
      <c r="D30" s="33" t="s">
        <v>69</v>
      </c>
      <c r="E30" s="251">
        <f>SUM(E31)</f>
        <v>1</v>
      </c>
      <c r="F30" s="48">
        <f>SUM(F31)</f>
        <v>0</v>
      </c>
      <c r="G30" s="48">
        <f>SUM(G31)</f>
        <v>0</v>
      </c>
      <c r="H30" s="48">
        <f>SUM(H31)</f>
        <v>0</v>
      </c>
      <c r="I30" s="48">
        <f>SUM(I31)</f>
        <v>5</v>
      </c>
      <c r="J30" s="239"/>
      <c r="K30" s="260"/>
      <c r="L30" s="218"/>
      <c r="M30" s="218"/>
      <c r="N30" s="218"/>
      <c r="O30" s="218"/>
      <c r="P30" s="218"/>
      <c r="Q30" s="218"/>
      <c r="R30" s="218"/>
    </row>
    <row r="31" spans="1:18" ht="37.5">
      <c r="A31" s="39" t="s">
        <v>67</v>
      </c>
      <c r="B31" s="39" t="s">
        <v>19</v>
      </c>
      <c r="C31" s="40" t="s">
        <v>70</v>
      </c>
      <c r="D31" s="41" t="s">
        <v>71</v>
      </c>
      <c r="E31" s="52">
        <v>1</v>
      </c>
      <c r="F31" s="48">
        <v>0</v>
      </c>
      <c r="G31" s="48">
        <v>0</v>
      </c>
      <c r="H31" s="48">
        <v>0</v>
      </c>
      <c r="I31" s="48">
        <v>5</v>
      </c>
      <c r="J31" s="239"/>
      <c r="K31" s="260"/>
      <c r="L31" s="218"/>
      <c r="M31" s="218"/>
      <c r="N31" s="218"/>
      <c r="O31" s="218"/>
      <c r="P31" s="218"/>
      <c r="Q31" s="218"/>
      <c r="R31" s="218"/>
    </row>
    <row r="32" spans="1:18" ht="56.25">
      <c r="A32" s="35" t="s">
        <v>72</v>
      </c>
      <c r="B32" s="35" t="s">
        <v>12</v>
      </c>
      <c r="C32" s="32" t="s">
        <v>73</v>
      </c>
      <c r="D32" s="33" t="s">
        <v>499</v>
      </c>
      <c r="E32" s="251">
        <f>E33+E36</f>
        <v>51.1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 t="e">
        <f>#REF!</f>
        <v>#REF!</v>
      </c>
      <c r="J32" s="219"/>
      <c r="K32" s="220"/>
      <c r="L32" s="250"/>
      <c r="M32" s="218"/>
      <c r="N32" s="218"/>
      <c r="O32" s="218"/>
      <c r="P32" s="218"/>
      <c r="Q32" s="218"/>
      <c r="R32" s="218"/>
    </row>
    <row r="33" spans="1:18" ht="20.25" customHeight="1">
      <c r="A33" s="35" t="s">
        <v>74</v>
      </c>
      <c r="B33" s="35" t="s">
        <v>12</v>
      </c>
      <c r="C33" s="32" t="s">
        <v>75</v>
      </c>
      <c r="D33" s="33" t="s">
        <v>76</v>
      </c>
      <c r="E33" s="251">
        <f>E35</f>
        <v>6.3</v>
      </c>
      <c r="F33" s="36"/>
      <c r="G33" s="36"/>
      <c r="H33" s="36"/>
      <c r="I33" s="36"/>
      <c r="J33" s="219"/>
      <c r="K33" s="220"/>
      <c r="L33" s="218"/>
      <c r="M33" s="218"/>
      <c r="N33" s="218"/>
      <c r="O33" s="218"/>
      <c r="P33" s="218"/>
      <c r="Q33" s="218"/>
      <c r="R33" s="218"/>
    </row>
    <row r="34" spans="1:18" ht="21.75" customHeight="1">
      <c r="A34" s="35" t="s">
        <v>77</v>
      </c>
      <c r="B34" s="35" t="s">
        <v>12</v>
      </c>
      <c r="C34" s="32" t="s">
        <v>78</v>
      </c>
      <c r="D34" s="33" t="s">
        <v>79</v>
      </c>
      <c r="E34" s="251">
        <f>E35</f>
        <v>6.3</v>
      </c>
      <c r="F34" s="36"/>
      <c r="G34" s="36"/>
      <c r="H34" s="36"/>
      <c r="I34" s="36"/>
      <c r="J34" s="219"/>
      <c r="K34" s="220"/>
      <c r="L34" s="218"/>
      <c r="M34" s="218"/>
      <c r="N34" s="218"/>
      <c r="O34" s="218"/>
      <c r="P34" s="218"/>
      <c r="Q34" s="218"/>
      <c r="R34" s="218"/>
    </row>
    <row r="35" spans="1:18" ht="75">
      <c r="A35" s="49" t="s">
        <v>77</v>
      </c>
      <c r="B35" s="49" t="s">
        <v>80</v>
      </c>
      <c r="C35" s="50" t="s">
        <v>81</v>
      </c>
      <c r="D35" s="51" t="s">
        <v>82</v>
      </c>
      <c r="E35" s="52">
        <v>6.3</v>
      </c>
      <c r="F35" s="37" t="e">
        <f>F39+#REF!</f>
        <v>#REF!</v>
      </c>
      <c r="G35" s="37" t="e">
        <f>G39+#REF!</f>
        <v>#REF!</v>
      </c>
      <c r="H35" s="37" t="e">
        <f>H39+#REF!</f>
        <v>#REF!</v>
      </c>
      <c r="I35" s="37" t="e">
        <f>I39+#REF!</f>
        <v>#REF!</v>
      </c>
      <c r="J35" s="233"/>
      <c r="K35" s="254"/>
      <c r="L35" s="254"/>
      <c r="M35" s="218"/>
      <c r="N35" s="218"/>
      <c r="O35" s="218"/>
      <c r="P35" s="218"/>
      <c r="Q35" s="218"/>
      <c r="R35" s="218"/>
    </row>
    <row r="36" spans="1:18" ht="18.75">
      <c r="A36" s="35" t="s">
        <v>83</v>
      </c>
      <c r="B36" s="35" t="s">
        <v>12</v>
      </c>
      <c r="C36" s="32" t="s">
        <v>84</v>
      </c>
      <c r="D36" s="33" t="s">
        <v>85</v>
      </c>
      <c r="E36" s="251">
        <f>E37</f>
        <v>44.800000000000004</v>
      </c>
      <c r="F36" s="37"/>
      <c r="G36" s="37"/>
      <c r="H36" s="37"/>
      <c r="I36" s="37"/>
      <c r="J36" s="233"/>
      <c r="K36" s="268"/>
      <c r="L36" s="260"/>
      <c r="M36" s="218"/>
      <c r="N36" s="218"/>
      <c r="O36" s="218"/>
      <c r="P36" s="218"/>
      <c r="Q36" s="218"/>
      <c r="R36" s="218"/>
    </row>
    <row r="37" spans="1:18" ht="20.25" customHeight="1">
      <c r="A37" s="35" t="s">
        <v>86</v>
      </c>
      <c r="B37" s="35" t="s">
        <v>12</v>
      </c>
      <c r="C37" s="32" t="s">
        <v>87</v>
      </c>
      <c r="D37" s="33" t="s">
        <v>88</v>
      </c>
      <c r="E37" s="251">
        <f>E39</f>
        <v>44.800000000000004</v>
      </c>
      <c r="F37" s="37"/>
      <c r="G37" s="37"/>
      <c r="H37" s="37"/>
      <c r="I37" s="37"/>
      <c r="J37" s="233"/>
      <c r="K37" s="220"/>
      <c r="L37" s="220"/>
      <c r="M37" s="220"/>
      <c r="N37" s="218"/>
      <c r="O37" s="218"/>
      <c r="P37" s="218"/>
      <c r="Q37" s="218"/>
      <c r="R37" s="218"/>
    </row>
    <row r="38" spans="1:18" ht="56.25">
      <c r="A38" s="35" t="s">
        <v>89</v>
      </c>
      <c r="B38" s="35" t="s">
        <v>12</v>
      </c>
      <c r="C38" s="32" t="s">
        <v>90</v>
      </c>
      <c r="D38" s="33" t="s">
        <v>91</v>
      </c>
      <c r="E38" s="251">
        <f>E39</f>
        <v>44.800000000000004</v>
      </c>
      <c r="F38" s="37"/>
      <c r="G38" s="37"/>
      <c r="H38" s="37"/>
      <c r="I38" s="37"/>
      <c r="K38" s="218"/>
      <c r="L38" s="218"/>
      <c r="M38" s="218"/>
      <c r="N38" s="218"/>
      <c r="O38" s="218"/>
      <c r="P38" s="218"/>
      <c r="Q38" s="218"/>
      <c r="R38" s="218"/>
    </row>
    <row r="39" spans="1:18" ht="96" customHeight="1">
      <c r="A39" s="49" t="s">
        <v>86</v>
      </c>
      <c r="B39" s="49" t="s">
        <v>92</v>
      </c>
      <c r="C39" s="50" t="s">
        <v>93</v>
      </c>
      <c r="D39" s="53" t="s">
        <v>530</v>
      </c>
      <c r="E39" s="52">
        <f>22.5+11.5+3.6+7.2</f>
        <v>44.800000000000004</v>
      </c>
      <c r="F39" s="48">
        <v>0</v>
      </c>
      <c r="G39" s="48">
        <v>0</v>
      </c>
      <c r="H39" s="48">
        <v>0</v>
      </c>
      <c r="I39" s="48">
        <v>20</v>
      </c>
      <c r="K39" s="250"/>
      <c r="L39" s="218"/>
      <c r="M39" s="218"/>
      <c r="N39" s="218"/>
      <c r="O39" s="218"/>
      <c r="P39" s="218"/>
      <c r="Q39" s="218"/>
      <c r="R39" s="218"/>
    </row>
    <row r="40" spans="1:18" ht="36" customHeight="1">
      <c r="A40" s="35" t="s">
        <v>94</v>
      </c>
      <c r="B40" s="35" t="s">
        <v>12</v>
      </c>
      <c r="C40" s="54" t="s">
        <v>95</v>
      </c>
      <c r="D40" s="33" t="s">
        <v>96</v>
      </c>
      <c r="E40" s="251">
        <f>E41+E42+E44</f>
        <v>3651.7999999999997</v>
      </c>
      <c r="F40" s="36">
        <f>F41+F44</f>
        <v>721.3</v>
      </c>
      <c r="G40" s="36">
        <f>G41+G44</f>
        <v>2770.6</v>
      </c>
      <c r="H40" s="36">
        <f>H41+H44</f>
        <v>1543.4</v>
      </c>
      <c r="I40" s="36">
        <f>I41+I44</f>
        <v>300</v>
      </c>
      <c r="K40" s="218"/>
      <c r="L40" s="218"/>
      <c r="M40" s="218"/>
      <c r="N40" s="218"/>
      <c r="O40" s="218"/>
      <c r="P40" s="218"/>
      <c r="Q40" s="218"/>
      <c r="R40" s="218"/>
    </row>
    <row r="41" spans="1:18" ht="90" customHeight="1">
      <c r="A41" s="39" t="s">
        <v>97</v>
      </c>
      <c r="B41" s="39" t="s">
        <v>19</v>
      </c>
      <c r="C41" s="55" t="s">
        <v>98</v>
      </c>
      <c r="D41" s="41" t="s">
        <v>99</v>
      </c>
      <c r="E41" s="52">
        <v>538.6</v>
      </c>
      <c r="F41" s="56">
        <v>71.3</v>
      </c>
      <c r="G41" s="56">
        <v>100</v>
      </c>
      <c r="H41" s="56">
        <v>150</v>
      </c>
      <c r="I41" s="56">
        <v>100</v>
      </c>
      <c r="J41" s="252"/>
      <c r="K41" s="218"/>
      <c r="L41" s="218"/>
      <c r="M41" s="218"/>
      <c r="N41" s="218"/>
      <c r="O41" s="218"/>
      <c r="P41" s="218"/>
      <c r="Q41" s="218"/>
      <c r="R41" s="218"/>
    </row>
    <row r="42" spans="1:18" ht="57" customHeight="1">
      <c r="A42" s="35" t="s">
        <v>100</v>
      </c>
      <c r="B42" s="35" t="s">
        <v>12</v>
      </c>
      <c r="C42" s="54" t="s">
        <v>101</v>
      </c>
      <c r="D42" s="33" t="s">
        <v>102</v>
      </c>
      <c r="E42" s="251">
        <f>E43</f>
        <v>1</v>
      </c>
      <c r="F42" s="56"/>
      <c r="G42" s="56"/>
      <c r="H42" s="56"/>
      <c r="I42" s="56"/>
      <c r="J42" s="240"/>
      <c r="K42" s="240"/>
      <c r="L42" s="218"/>
      <c r="M42" s="218"/>
      <c r="N42" s="218"/>
      <c r="O42" s="218"/>
      <c r="P42" s="218"/>
      <c r="Q42" s="218"/>
      <c r="R42" s="218"/>
    </row>
    <row r="43" spans="1:18" ht="108" customHeight="1">
      <c r="A43" s="39" t="s">
        <v>103</v>
      </c>
      <c r="B43" s="39" t="s">
        <v>104</v>
      </c>
      <c r="C43" s="55" t="s">
        <v>105</v>
      </c>
      <c r="D43" s="41" t="s">
        <v>106</v>
      </c>
      <c r="E43" s="52">
        <v>1</v>
      </c>
      <c r="F43" s="56"/>
      <c r="G43" s="56"/>
      <c r="H43" s="56"/>
      <c r="I43" s="56"/>
      <c r="J43" s="240"/>
      <c r="K43" s="240"/>
      <c r="L43" s="218"/>
      <c r="M43" s="218"/>
      <c r="N43" s="218"/>
      <c r="O43" s="218"/>
      <c r="P43" s="218"/>
      <c r="Q43" s="218"/>
      <c r="R43" s="218"/>
    </row>
    <row r="44" spans="1:18" ht="37.5">
      <c r="A44" s="35" t="s">
        <v>107</v>
      </c>
      <c r="B44" s="35" t="s">
        <v>12</v>
      </c>
      <c r="C44" s="54" t="s">
        <v>108</v>
      </c>
      <c r="D44" s="33" t="s">
        <v>109</v>
      </c>
      <c r="E44" s="251">
        <f>SUM(E45)</f>
        <v>3112.2</v>
      </c>
      <c r="F44" s="57">
        <f>SUM(F45)</f>
        <v>650</v>
      </c>
      <c r="G44" s="57">
        <f>SUM(G45)</f>
        <v>2670.6</v>
      </c>
      <c r="H44" s="57">
        <f>SUM(H45)</f>
        <v>1393.4</v>
      </c>
      <c r="I44" s="57">
        <f>SUM(I45)</f>
        <v>200</v>
      </c>
      <c r="J44" s="241"/>
      <c r="K44" s="241"/>
      <c r="L44" s="218"/>
      <c r="M44" s="218"/>
      <c r="N44" s="218"/>
      <c r="O44" s="218"/>
      <c r="P44" s="218"/>
      <c r="Q44" s="218"/>
      <c r="R44" s="218"/>
    </row>
    <row r="45" spans="1:18" ht="93.75">
      <c r="A45" s="35" t="s">
        <v>110</v>
      </c>
      <c r="B45" s="35" t="s">
        <v>12</v>
      </c>
      <c r="C45" s="58" t="s">
        <v>111</v>
      </c>
      <c r="D45" s="33" t="s">
        <v>112</v>
      </c>
      <c r="E45" s="251">
        <f>SUM(E46:E51)</f>
        <v>3112.2</v>
      </c>
      <c r="F45" s="56">
        <f>SUM(F46+F51)</f>
        <v>650</v>
      </c>
      <c r="G45" s="56">
        <f>SUM(G46+G51)</f>
        <v>2670.6</v>
      </c>
      <c r="H45" s="56">
        <f>SUM(H46+H51)</f>
        <v>1393.4</v>
      </c>
      <c r="I45" s="56">
        <f>SUM(I46+I51)</f>
        <v>200</v>
      </c>
      <c r="J45" s="240"/>
      <c r="K45" s="240"/>
      <c r="L45" s="218"/>
      <c r="M45" s="218"/>
      <c r="N45" s="218"/>
      <c r="O45" s="218"/>
      <c r="P45" s="218"/>
      <c r="Q45" s="218"/>
      <c r="R45" s="218"/>
    </row>
    <row r="46" spans="1:18" ht="75">
      <c r="A46" s="39" t="s">
        <v>113</v>
      </c>
      <c r="B46" s="39" t="s">
        <v>114</v>
      </c>
      <c r="C46" s="55" t="s">
        <v>115</v>
      </c>
      <c r="D46" s="41" t="s">
        <v>116</v>
      </c>
      <c r="E46" s="52">
        <f>2058.7+210+2+102</f>
        <v>2372.7</v>
      </c>
      <c r="F46" s="56">
        <v>650</v>
      </c>
      <c r="G46" s="56">
        <v>2669.6</v>
      </c>
      <c r="H46" s="56">
        <v>1393.4</v>
      </c>
      <c r="I46" s="56">
        <v>200</v>
      </c>
      <c r="J46" s="252"/>
      <c r="K46" s="240"/>
      <c r="L46" s="261"/>
      <c r="M46" s="218"/>
      <c r="N46" s="218"/>
      <c r="O46" s="218"/>
      <c r="P46" s="218"/>
      <c r="Q46" s="218"/>
      <c r="R46" s="218"/>
    </row>
    <row r="47" spans="1:18" ht="75">
      <c r="A47" s="39" t="s">
        <v>117</v>
      </c>
      <c r="B47" s="39" t="s">
        <v>118</v>
      </c>
      <c r="C47" s="55" t="s">
        <v>115</v>
      </c>
      <c r="D47" s="41" t="s">
        <v>116</v>
      </c>
      <c r="E47" s="52">
        <f>309.9</f>
        <v>309.9</v>
      </c>
      <c r="F47" s="56"/>
      <c r="G47" s="56"/>
      <c r="H47" s="56"/>
      <c r="I47" s="56"/>
      <c r="J47" s="240"/>
      <c r="K47" s="240"/>
      <c r="L47" s="218"/>
      <c r="M47" s="218"/>
      <c r="N47" s="218"/>
      <c r="O47" s="218"/>
      <c r="P47" s="218"/>
      <c r="Q47" s="218"/>
      <c r="R47" s="218"/>
    </row>
    <row r="48" spans="1:18" ht="75">
      <c r="A48" s="39" t="s">
        <v>119</v>
      </c>
      <c r="B48" s="39" t="s">
        <v>120</v>
      </c>
      <c r="C48" s="55" t="s">
        <v>115</v>
      </c>
      <c r="D48" s="41" t="s">
        <v>116</v>
      </c>
      <c r="E48" s="52">
        <f>94-50</f>
        <v>44</v>
      </c>
      <c r="F48" s="56"/>
      <c r="G48" s="56"/>
      <c r="H48" s="56"/>
      <c r="I48" s="56"/>
      <c r="J48" s="240"/>
      <c r="K48" s="240"/>
      <c r="L48" s="218"/>
      <c r="M48" s="218"/>
      <c r="N48" s="218"/>
      <c r="O48" s="218"/>
      <c r="P48" s="218"/>
      <c r="Q48" s="218"/>
      <c r="R48" s="218"/>
    </row>
    <row r="49" spans="1:18" ht="75">
      <c r="A49" s="39" t="s">
        <v>121</v>
      </c>
      <c r="B49" s="39" t="s">
        <v>122</v>
      </c>
      <c r="C49" s="55" t="s">
        <v>115</v>
      </c>
      <c r="D49" s="41" t="s">
        <v>116</v>
      </c>
      <c r="E49" s="52">
        <f>86.1+50</f>
        <v>136.1</v>
      </c>
      <c r="F49" s="56"/>
      <c r="G49" s="56"/>
      <c r="H49" s="56"/>
      <c r="I49" s="56"/>
      <c r="J49" s="240"/>
      <c r="K49" s="240"/>
      <c r="L49" s="218"/>
      <c r="M49" s="218"/>
      <c r="N49" s="218"/>
      <c r="O49" s="218"/>
      <c r="P49" s="218"/>
      <c r="Q49" s="218"/>
      <c r="R49" s="218"/>
    </row>
    <row r="50" spans="1:18" ht="75">
      <c r="A50" s="39" t="s">
        <v>123</v>
      </c>
      <c r="B50" s="39" t="s">
        <v>124</v>
      </c>
      <c r="C50" s="55" t="s">
        <v>115</v>
      </c>
      <c r="D50" s="41" t="s">
        <v>116</v>
      </c>
      <c r="E50" s="52">
        <f>201.2-50-4</f>
        <v>147.2</v>
      </c>
      <c r="F50" s="56"/>
      <c r="G50" s="56"/>
      <c r="H50" s="56"/>
      <c r="I50" s="56"/>
      <c r="J50" s="240"/>
      <c r="K50" s="240"/>
      <c r="L50" s="218"/>
      <c r="M50" s="218"/>
      <c r="N50" s="218"/>
      <c r="O50" s="218"/>
      <c r="P50" s="218"/>
      <c r="Q50" s="218"/>
      <c r="R50" s="218"/>
    </row>
    <row r="51" spans="1:18" ht="93.75">
      <c r="A51" s="39" t="s">
        <v>125</v>
      </c>
      <c r="B51" s="39" t="s">
        <v>124</v>
      </c>
      <c r="C51" s="55" t="s">
        <v>126</v>
      </c>
      <c r="D51" s="41" t="s">
        <v>127</v>
      </c>
      <c r="E51" s="52">
        <f>2.3+50+2+48</f>
        <v>102.3</v>
      </c>
      <c r="F51" s="56">
        <v>0</v>
      </c>
      <c r="G51" s="56">
        <v>1</v>
      </c>
      <c r="H51" s="56">
        <v>0</v>
      </c>
      <c r="I51" s="56">
        <v>0</v>
      </c>
      <c r="J51" s="240"/>
      <c r="K51" s="240"/>
      <c r="L51" s="218"/>
      <c r="M51" s="218"/>
      <c r="N51" s="218"/>
      <c r="O51" s="218"/>
      <c r="P51" s="218"/>
      <c r="Q51" s="218"/>
      <c r="R51" s="218"/>
    </row>
    <row r="52" spans="1:18" s="123" customFormat="1" ht="18.75">
      <c r="A52" s="35" t="s">
        <v>128</v>
      </c>
      <c r="B52" s="35" t="s">
        <v>12</v>
      </c>
      <c r="C52" s="54" t="s">
        <v>501</v>
      </c>
      <c r="D52" s="33" t="s">
        <v>502</v>
      </c>
      <c r="E52" s="251">
        <f>E53</f>
        <v>143.4</v>
      </c>
      <c r="F52" s="222"/>
      <c r="G52" s="222"/>
      <c r="H52" s="222"/>
      <c r="I52" s="222"/>
      <c r="J52" s="242"/>
      <c r="K52" s="242"/>
      <c r="L52" s="223"/>
      <c r="M52" s="223"/>
      <c r="N52" s="223"/>
      <c r="O52" s="223"/>
      <c r="P52" s="223"/>
      <c r="Q52" s="223"/>
      <c r="R52" s="223"/>
    </row>
    <row r="53" spans="1:18" s="123" customFormat="1" ht="18.75">
      <c r="A53" s="35" t="s">
        <v>131</v>
      </c>
      <c r="B53" s="35" t="s">
        <v>12</v>
      </c>
      <c r="C53" s="54" t="s">
        <v>503</v>
      </c>
      <c r="D53" s="33" t="s">
        <v>504</v>
      </c>
      <c r="E53" s="251">
        <f>E54</f>
        <v>143.4</v>
      </c>
      <c r="F53" s="222"/>
      <c r="G53" s="222"/>
      <c r="H53" s="222"/>
      <c r="I53" s="222"/>
      <c r="J53" s="242"/>
      <c r="K53" s="242"/>
      <c r="L53" s="223"/>
      <c r="M53" s="223"/>
      <c r="N53" s="223"/>
      <c r="O53" s="223"/>
      <c r="P53" s="223"/>
      <c r="Q53" s="223"/>
      <c r="R53" s="223"/>
    </row>
    <row r="54" spans="1:18" ht="56.25">
      <c r="A54" s="39" t="s">
        <v>134</v>
      </c>
      <c r="B54" s="39" t="s">
        <v>80</v>
      </c>
      <c r="C54" s="55" t="s">
        <v>505</v>
      </c>
      <c r="D54" s="41" t="s">
        <v>506</v>
      </c>
      <c r="E54" s="52">
        <f>143.4+2.5-2.5</f>
        <v>143.4</v>
      </c>
      <c r="F54" s="56"/>
      <c r="G54" s="56"/>
      <c r="H54" s="56"/>
      <c r="I54" s="56"/>
      <c r="J54" s="240"/>
      <c r="K54" s="240"/>
      <c r="L54" s="218"/>
      <c r="M54" s="218"/>
      <c r="N54" s="218"/>
      <c r="O54" s="218"/>
      <c r="P54" s="218"/>
      <c r="Q54" s="218"/>
      <c r="R54" s="218"/>
    </row>
    <row r="55" spans="1:18" ht="18.75">
      <c r="A55" s="35" t="s">
        <v>434</v>
      </c>
      <c r="B55" s="35" t="s">
        <v>12</v>
      </c>
      <c r="C55" s="54" t="s">
        <v>129</v>
      </c>
      <c r="D55" s="33" t="s">
        <v>130</v>
      </c>
      <c r="E55" s="251">
        <f aca="true" t="shared" si="1" ref="E55:I56">E56</f>
        <v>9195.599999999999</v>
      </c>
      <c r="F55" s="36">
        <f t="shared" si="1"/>
        <v>1326.3999999999999</v>
      </c>
      <c r="G55" s="36">
        <f t="shared" si="1"/>
        <v>1435.1</v>
      </c>
      <c r="H55" s="36">
        <f t="shared" si="1"/>
        <v>1493.9</v>
      </c>
      <c r="I55" s="36">
        <f t="shared" si="1"/>
        <v>2139.3</v>
      </c>
      <c r="J55" s="220"/>
      <c r="K55" s="220"/>
      <c r="L55" s="218"/>
      <c r="M55" s="218"/>
      <c r="N55" s="218"/>
      <c r="O55" s="218"/>
      <c r="P55" s="218"/>
      <c r="Q55" s="218"/>
      <c r="R55" s="218"/>
    </row>
    <row r="56" spans="1:18" ht="56.25">
      <c r="A56" s="35" t="s">
        <v>348</v>
      </c>
      <c r="B56" s="35" t="s">
        <v>12</v>
      </c>
      <c r="C56" s="54" t="s">
        <v>132</v>
      </c>
      <c r="D56" s="33" t="s">
        <v>133</v>
      </c>
      <c r="E56" s="251">
        <f t="shared" si="1"/>
        <v>9195.599999999999</v>
      </c>
      <c r="F56" s="59">
        <f t="shared" si="1"/>
        <v>1326.3999999999999</v>
      </c>
      <c r="G56" s="59">
        <f t="shared" si="1"/>
        <v>1435.1</v>
      </c>
      <c r="H56" s="59">
        <f t="shared" si="1"/>
        <v>1493.9</v>
      </c>
      <c r="I56" s="59">
        <f t="shared" si="1"/>
        <v>2139.3</v>
      </c>
      <c r="J56" s="243"/>
      <c r="K56" s="243"/>
      <c r="L56" s="218"/>
      <c r="M56" s="218"/>
      <c r="N56" s="218"/>
      <c r="O56" s="218"/>
      <c r="P56" s="218"/>
      <c r="Q56" s="218"/>
      <c r="R56" s="218"/>
    </row>
    <row r="57" spans="1:18" ht="37.5">
      <c r="A57" s="35" t="s">
        <v>436</v>
      </c>
      <c r="B57" s="35" t="s">
        <v>12</v>
      </c>
      <c r="C57" s="54" t="s">
        <v>135</v>
      </c>
      <c r="D57" s="33" t="s">
        <v>136</v>
      </c>
      <c r="E57" s="251">
        <f>E58+E62</f>
        <v>9195.599999999999</v>
      </c>
      <c r="F57" s="60">
        <f>F58+F62</f>
        <v>1326.3999999999999</v>
      </c>
      <c r="G57" s="60">
        <f>G58+G62</f>
        <v>1435.1</v>
      </c>
      <c r="H57" s="60">
        <f>H58+H62</f>
        <v>1493.9</v>
      </c>
      <c r="I57" s="60">
        <f>I58+I62</f>
        <v>2139.3</v>
      </c>
      <c r="J57" s="244"/>
      <c r="K57" s="244"/>
      <c r="L57" s="218"/>
      <c r="M57" s="218"/>
      <c r="N57" s="218"/>
      <c r="O57" s="218"/>
      <c r="P57" s="218"/>
      <c r="Q57" s="218"/>
      <c r="R57" s="218"/>
    </row>
    <row r="58" spans="1:18" ht="56.25">
      <c r="A58" s="35" t="s">
        <v>352</v>
      </c>
      <c r="B58" s="35" t="s">
        <v>12</v>
      </c>
      <c r="C58" s="54" t="s">
        <v>137</v>
      </c>
      <c r="D58" s="33" t="s">
        <v>138</v>
      </c>
      <c r="E58" s="251">
        <f>E59</f>
        <v>2381.3</v>
      </c>
      <c r="F58" s="60">
        <f>F59</f>
        <v>444.8</v>
      </c>
      <c r="G58" s="60">
        <f>G59</f>
        <v>435.1</v>
      </c>
      <c r="H58" s="60">
        <f>H59</f>
        <v>493.9</v>
      </c>
      <c r="I58" s="60">
        <f>I59</f>
        <v>454.3</v>
      </c>
      <c r="J58" s="244"/>
      <c r="K58" s="244"/>
      <c r="L58" s="218"/>
      <c r="M58" s="218"/>
      <c r="N58" s="218"/>
      <c r="O58" s="218"/>
      <c r="P58" s="218"/>
      <c r="Q58" s="218"/>
      <c r="R58" s="218"/>
    </row>
    <row r="59" spans="1:18" ht="93.75">
      <c r="A59" s="35" t="s">
        <v>507</v>
      </c>
      <c r="B59" s="35" t="s">
        <v>80</v>
      </c>
      <c r="C59" s="54" t="s">
        <v>139</v>
      </c>
      <c r="D59" s="61" t="s">
        <v>140</v>
      </c>
      <c r="E59" s="251">
        <f>E60+E61</f>
        <v>2381.3</v>
      </c>
      <c r="F59" s="60">
        <f>F60+F61</f>
        <v>444.8</v>
      </c>
      <c r="G59" s="60">
        <f>G60+G61</f>
        <v>435.1</v>
      </c>
      <c r="H59" s="60">
        <f>H60+H61</f>
        <v>493.9</v>
      </c>
      <c r="I59" s="60">
        <f>I60+I61</f>
        <v>454.3</v>
      </c>
      <c r="J59" s="244"/>
      <c r="K59" s="244"/>
      <c r="L59" s="218"/>
      <c r="M59" s="218"/>
      <c r="N59" s="218"/>
      <c r="O59" s="218"/>
      <c r="P59" s="218"/>
      <c r="Q59" s="218"/>
      <c r="R59" s="218"/>
    </row>
    <row r="60" spans="1:18" ht="93.75">
      <c r="A60" s="39" t="s">
        <v>508</v>
      </c>
      <c r="B60" s="39" t="s">
        <v>80</v>
      </c>
      <c r="C60" s="55" t="s">
        <v>141</v>
      </c>
      <c r="D60" s="62" t="s">
        <v>142</v>
      </c>
      <c r="E60" s="52">
        <v>2375.3</v>
      </c>
      <c r="F60" s="43">
        <v>444.8</v>
      </c>
      <c r="G60" s="43">
        <v>435.1</v>
      </c>
      <c r="H60" s="43">
        <v>455.7</v>
      </c>
      <c r="I60" s="43">
        <v>454.3</v>
      </c>
      <c r="J60" s="245"/>
      <c r="K60" s="245"/>
      <c r="L60" s="218"/>
      <c r="M60" s="218"/>
      <c r="N60" s="218"/>
      <c r="O60" s="218"/>
      <c r="P60" s="218"/>
      <c r="Q60" s="218"/>
      <c r="R60" s="218"/>
    </row>
    <row r="61" spans="1:18" ht="151.5" customHeight="1">
      <c r="A61" s="39" t="s">
        <v>509</v>
      </c>
      <c r="B61" s="49" t="s">
        <v>80</v>
      </c>
      <c r="C61" s="63" t="s">
        <v>143</v>
      </c>
      <c r="D61" s="64" t="s">
        <v>144</v>
      </c>
      <c r="E61" s="52">
        <v>6</v>
      </c>
      <c r="F61" s="65">
        <v>0</v>
      </c>
      <c r="G61" s="65">
        <v>0</v>
      </c>
      <c r="H61" s="43">
        <v>38.2</v>
      </c>
      <c r="I61" s="65">
        <v>0</v>
      </c>
      <c r="J61" s="246"/>
      <c r="K61" s="246"/>
      <c r="L61" s="218"/>
      <c r="M61" s="218"/>
      <c r="N61" s="218"/>
      <c r="O61" s="218"/>
      <c r="P61" s="218"/>
      <c r="Q61" s="218"/>
      <c r="R61" s="218"/>
    </row>
    <row r="62" spans="1:18" ht="72" customHeight="1">
      <c r="A62" s="35" t="s">
        <v>510</v>
      </c>
      <c r="B62" s="35" t="s">
        <v>12</v>
      </c>
      <c r="C62" s="54" t="s">
        <v>145</v>
      </c>
      <c r="D62" s="33" t="s">
        <v>146</v>
      </c>
      <c r="E62" s="251">
        <f>E63</f>
        <v>6814.299999999999</v>
      </c>
      <c r="F62" s="66">
        <f>F63</f>
        <v>881.5999999999999</v>
      </c>
      <c r="G62" s="66">
        <f>G63</f>
        <v>1000</v>
      </c>
      <c r="H62" s="66">
        <f>H63</f>
        <v>1000</v>
      </c>
      <c r="I62" s="66">
        <f>I63</f>
        <v>1685</v>
      </c>
      <c r="J62" s="247"/>
      <c r="K62" s="247"/>
      <c r="L62" s="218"/>
      <c r="M62" s="218"/>
      <c r="N62" s="218"/>
      <c r="O62" s="218"/>
      <c r="P62" s="218"/>
      <c r="Q62" s="218"/>
      <c r="R62" s="218"/>
    </row>
    <row r="63" spans="1:18" ht="114.75" customHeight="1">
      <c r="A63" s="35" t="s">
        <v>511</v>
      </c>
      <c r="B63" s="35" t="s">
        <v>80</v>
      </c>
      <c r="C63" s="54" t="s">
        <v>147</v>
      </c>
      <c r="D63" s="33" t="s">
        <v>148</v>
      </c>
      <c r="E63" s="251">
        <f>E64+E65</f>
        <v>6814.299999999999</v>
      </c>
      <c r="F63" s="66">
        <f>F64+F65</f>
        <v>881.5999999999999</v>
      </c>
      <c r="G63" s="66">
        <f>G64+G65</f>
        <v>1000</v>
      </c>
      <c r="H63" s="66">
        <f>H64+H65</f>
        <v>1000</v>
      </c>
      <c r="I63" s="66">
        <f>I64+I65</f>
        <v>1685</v>
      </c>
      <c r="J63" s="247"/>
      <c r="K63" s="284"/>
      <c r="L63" s="284"/>
      <c r="M63" s="218"/>
      <c r="N63" s="218"/>
      <c r="O63" s="218"/>
      <c r="P63" s="218"/>
      <c r="Q63" s="218"/>
      <c r="R63" s="218"/>
    </row>
    <row r="64" spans="1:18" ht="54.75" customHeight="1">
      <c r="A64" s="39" t="s">
        <v>512</v>
      </c>
      <c r="B64" s="39" t="s">
        <v>80</v>
      </c>
      <c r="C64" s="55" t="s">
        <v>149</v>
      </c>
      <c r="D64" s="41" t="s">
        <v>150</v>
      </c>
      <c r="E64" s="52">
        <f>4375.2+130.4</f>
        <v>4505.599999999999</v>
      </c>
      <c r="F64" s="67">
        <v>665.4</v>
      </c>
      <c r="G64" s="67">
        <v>700</v>
      </c>
      <c r="H64" s="67">
        <v>700</v>
      </c>
      <c r="I64" s="67">
        <v>1128.6</v>
      </c>
      <c r="J64" s="248"/>
      <c r="K64" s="248"/>
      <c r="L64" s="218"/>
      <c r="M64" s="218"/>
      <c r="N64" s="218"/>
      <c r="O64" s="218"/>
      <c r="P64" s="218"/>
      <c r="Q64" s="218"/>
      <c r="R64" s="218"/>
    </row>
    <row r="65" spans="1:18" ht="63" customHeight="1">
      <c r="A65" s="39" t="s">
        <v>513</v>
      </c>
      <c r="B65" s="39" t="s">
        <v>80</v>
      </c>
      <c r="C65" s="55" t="s">
        <v>151</v>
      </c>
      <c r="D65" s="68" t="s">
        <v>152</v>
      </c>
      <c r="E65" s="52">
        <v>2308.7</v>
      </c>
      <c r="F65" s="67">
        <v>216.2</v>
      </c>
      <c r="G65" s="67">
        <v>300</v>
      </c>
      <c r="H65" s="67">
        <v>300</v>
      </c>
      <c r="I65" s="67">
        <v>556.4</v>
      </c>
      <c r="J65" s="248"/>
      <c r="K65" s="248"/>
      <c r="L65" s="218"/>
      <c r="M65" s="218"/>
      <c r="N65" s="218"/>
      <c r="O65" s="218"/>
      <c r="P65" s="218"/>
      <c r="Q65" s="218"/>
      <c r="R65" s="218"/>
    </row>
    <row r="66" spans="1:18" ht="20.25">
      <c r="A66" s="69"/>
      <c r="B66" s="69"/>
      <c r="C66" s="69"/>
      <c r="D66" s="70" t="s">
        <v>153</v>
      </c>
      <c r="E66" s="71">
        <f>SUM(E11+E55)</f>
        <v>62409.600000000006</v>
      </c>
      <c r="F66" s="72" t="e">
        <f>SUM(F11+F55)</f>
        <v>#REF!</v>
      </c>
      <c r="G66" s="72" t="e">
        <f>SUM(G11+G55)</f>
        <v>#REF!</v>
      </c>
      <c r="H66" s="72" t="e">
        <f>SUM(H11+H55)</f>
        <v>#REF!</v>
      </c>
      <c r="I66" s="72" t="e">
        <f>SUM(I11+I55)</f>
        <v>#REF!</v>
      </c>
      <c r="J66" s="249"/>
      <c r="K66" s="249">
        <v>60497.5</v>
      </c>
      <c r="L66" s="280"/>
      <c r="M66" s="218"/>
      <c r="N66" s="229"/>
      <c r="O66" s="218"/>
      <c r="P66" s="218"/>
      <c r="Q66" s="218"/>
      <c r="R66" s="218"/>
    </row>
    <row r="67" spans="1:18" ht="15.75">
      <c r="A67" s="3"/>
      <c r="B67" s="3"/>
      <c r="C67" s="3"/>
      <c r="D67" s="73"/>
      <c r="E67" s="74"/>
      <c r="F67" s="3"/>
      <c r="G67" s="3"/>
      <c r="H67" s="3"/>
      <c r="I67" s="3"/>
      <c r="J67" s="139"/>
      <c r="K67" s="226"/>
      <c r="L67" s="218"/>
      <c r="M67" s="218"/>
      <c r="N67" s="218"/>
      <c r="O67" s="218"/>
      <c r="P67" s="218"/>
      <c r="Q67" s="218"/>
      <c r="R67" s="218"/>
    </row>
    <row r="68" spans="11:18" ht="15">
      <c r="K68" s="218"/>
      <c r="L68" s="218"/>
      <c r="M68" s="218"/>
      <c r="N68" s="218"/>
      <c r="O68" s="218"/>
      <c r="P68" s="218"/>
      <c r="Q68" s="218"/>
      <c r="R68" s="218"/>
    </row>
    <row r="70" ht="15" hidden="1">
      <c r="E70" s="119">
        <f>E66-K66</f>
        <v>1912.1000000000058</v>
      </c>
    </row>
  </sheetData>
  <sheetProtection/>
  <mergeCells count="7">
    <mergeCell ref="C7:D7"/>
    <mergeCell ref="C8:D8"/>
    <mergeCell ref="D1:F1"/>
    <mergeCell ref="D2:E2"/>
    <mergeCell ref="D3:I3"/>
    <mergeCell ref="D4:E4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2" r:id="rId1"/>
  <rowBreaks count="2" manualBreakCount="2">
    <brk id="31" max="255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view="pageBreakPreview" zoomScaleSheetLayoutView="100" zoomScalePageLayoutView="0" workbookViewId="0" topLeftCell="B129">
      <selection activeCell="G5" sqref="G5"/>
    </sheetView>
  </sheetViews>
  <sheetFormatPr defaultColWidth="9.140625" defaultRowHeight="15"/>
  <cols>
    <col min="1" max="1" width="19.57421875" style="0" customWidth="1"/>
    <col min="2" max="2" width="66.140625" style="0" customWidth="1"/>
    <col min="3" max="3" width="10.00390625" style="0" customWidth="1"/>
    <col min="4" max="4" width="11.8515625" style="0" customWidth="1"/>
    <col min="5" max="5" width="16.57421875" style="0" customWidth="1"/>
    <col min="6" max="6" width="15.140625" style="0" customWidth="1"/>
    <col min="7" max="7" width="16.00390625" style="0" customWidth="1"/>
  </cols>
  <sheetData>
    <row r="1" spans="1:7" ht="18.75">
      <c r="A1" s="75"/>
      <c r="B1" s="76"/>
      <c r="C1" s="77"/>
      <c r="D1" s="76"/>
      <c r="E1" s="78"/>
      <c r="F1" s="79"/>
      <c r="G1" s="7" t="s">
        <v>154</v>
      </c>
    </row>
    <row r="2" spans="1:7" ht="18.75">
      <c r="A2" s="80"/>
      <c r="B2" s="76"/>
      <c r="C2" s="77"/>
      <c r="D2" s="77"/>
      <c r="E2" s="78"/>
      <c r="F2" s="79"/>
      <c r="G2" s="7" t="s">
        <v>516</v>
      </c>
    </row>
    <row r="3" spans="1:7" ht="18.75">
      <c r="A3" s="80"/>
      <c r="B3" s="81"/>
      <c r="C3" s="82"/>
      <c r="D3" s="82"/>
      <c r="E3" s="82"/>
      <c r="F3" s="82"/>
      <c r="G3" s="83" t="s">
        <v>497</v>
      </c>
    </row>
    <row r="4" spans="1:7" ht="18.75">
      <c r="A4" s="80"/>
      <c r="B4" s="84"/>
      <c r="C4" s="85"/>
      <c r="D4" s="86"/>
      <c r="E4" s="3"/>
      <c r="F4" s="82"/>
      <c r="G4" s="83" t="s">
        <v>538</v>
      </c>
    </row>
    <row r="5" spans="1:7" ht="18">
      <c r="A5" s="87"/>
      <c r="B5" s="88"/>
      <c r="C5" s="89"/>
      <c r="D5" s="90"/>
      <c r="E5" s="91"/>
      <c r="F5" s="92"/>
      <c r="G5" s="92"/>
    </row>
    <row r="6" spans="1:7" ht="35.25" customHeight="1">
      <c r="A6" s="291" t="s">
        <v>155</v>
      </c>
      <c r="B6" s="291"/>
      <c r="C6" s="291"/>
      <c r="D6" s="291"/>
      <c r="E6" s="291"/>
      <c r="F6" s="291"/>
      <c r="G6" s="291"/>
    </row>
    <row r="7" spans="1:8" ht="63">
      <c r="A7" s="146" t="s">
        <v>156</v>
      </c>
      <c r="B7" s="146" t="s">
        <v>157</v>
      </c>
      <c r="C7" s="146" t="s">
        <v>158</v>
      </c>
      <c r="D7" s="146" t="s">
        <v>159</v>
      </c>
      <c r="E7" s="146" t="s">
        <v>160</v>
      </c>
      <c r="F7" s="146" t="s">
        <v>161</v>
      </c>
      <c r="G7" s="147" t="s">
        <v>162</v>
      </c>
      <c r="H7" s="93"/>
    </row>
    <row r="8" spans="1:8" ht="15.75">
      <c r="A8" s="148">
        <v>1</v>
      </c>
      <c r="B8" s="148">
        <v>2</v>
      </c>
      <c r="C8" s="148" t="s">
        <v>163</v>
      </c>
      <c r="D8" s="148" t="s">
        <v>164</v>
      </c>
      <c r="E8" s="148" t="s">
        <v>165</v>
      </c>
      <c r="F8" s="148" t="s">
        <v>166</v>
      </c>
      <c r="G8" s="149">
        <v>8</v>
      </c>
      <c r="H8" s="93"/>
    </row>
    <row r="9" spans="1:8" ht="79.5" customHeight="1">
      <c r="A9" s="150" t="s">
        <v>167</v>
      </c>
      <c r="B9" s="151" t="s">
        <v>168</v>
      </c>
      <c r="C9" s="152">
        <v>903</v>
      </c>
      <c r="D9" s="153"/>
      <c r="E9" s="153"/>
      <c r="F9" s="153"/>
      <c r="G9" s="154">
        <f>G10+G41+G45+G49+G72+G76+G91+G98</f>
        <v>50972.3</v>
      </c>
      <c r="H9" s="93"/>
    </row>
    <row r="10" spans="1:8" ht="20.25">
      <c r="A10" s="106" t="s">
        <v>169</v>
      </c>
      <c r="B10" s="155" t="s">
        <v>170</v>
      </c>
      <c r="C10" s="106" t="s">
        <v>80</v>
      </c>
      <c r="D10" s="106" t="s">
        <v>171</v>
      </c>
      <c r="E10" s="106"/>
      <c r="F10" s="106"/>
      <c r="G10" s="109">
        <f>G11+G23+G26</f>
        <v>26090.700000000004</v>
      </c>
      <c r="H10" s="93"/>
    </row>
    <row r="11" spans="1:8" ht="54" customHeight="1">
      <c r="A11" s="94" t="s">
        <v>172</v>
      </c>
      <c r="B11" s="53" t="s">
        <v>173</v>
      </c>
      <c r="C11" s="94" t="s">
        <v>80</v>
      </c>
      <c r="D11" s="94" t="s">
        <v>174</v>
      </c>
      <c r="E11" s="94"/>
      <c r="F11" s="94"/>
      <c r="G11" s="98">
        <f>G12+G14+G18+G20</f>
        <v>16860.100000000002</v>
      </c>
      <c r="H11" s="93"/>
    </row>
    <row r="12" spans="1:8" ht="18.75">
      <c r="A12" s="94" t="s">
        <v>175</v>
      </c>
      <c r="B12" s="95" t="s">
        <v>176</v>
      </c>
      <c r="C12" s="94" t="s">
        <v>80</v>
      </c>
      <c r="D12" s="94" t="s">
        <v>174</v>
      </c>
      <c r="E12" s="94" t="s">
        <v>177</v>
      </c>
      <c r="F12" s="94"/>
      <c r="G12" s="98">
        <f>G13</f>
        <v>1105.7</v>
      </c>
      <c r="H12" s="93"/>
    </row>
    <row r="13" spans="1:8" ht="93.75">
      <c r="A13" s="94" t="s">
        <v>22</v>
      </c>
      <c r="B13" s="95" t="s">
        <v>178</v>
      </c>
      <c r="C13" s="94" t="s">
        <v>80</v>
      </c>
      <c r="D13" s="94" t="s">
        <v>174</v>
      </c>
      <c r="E13" s="94" t="s">
        <v>177</v>
      </c>
      <c r="F13" s="96" t="s">
        <v>179</v>
      </c>
      <c r="G13" s="97">
        <v>1105.7</v>
      </c>
      <c r="H13" s="93"/>
    </row>
    <row r="14" spans="1:8" ht="72.75" customHeight="1">
      <c r="A14" s="94" t="s">
        <v>55</v>
      </c>
      <c r="B14" s="156" t="s">
        <v>180</v>
      </c>
      <c r="C14" s="96" t="s">
        <v>80</v>
      </c>
      <c r="D14" s="94" t="s">
        <v>174</v>
      </c>
      <c r="E14" s="94" t="s">
        <v>181</v>
      </c>
      <c r="F14" s="94"/>
      <c r="G14" s="98">
        <f>G15+G16+G17</f>
        <v>13373.1</v>
      </c>
      <c r="H14" s="93"/>
    </row>
    <row r="15" spans="1:8" ht="90" customHeight="1">
      <c r="A15" s="94" t="s">
        <v>58</v>
      </c>
      <c r="B15" s="95" t="s">
        <v>178</v>
      </c>
      <c r="C15" s="96" t="s">
        <v>80</v>
      </c>
      <c r="D15" s="96" t="s">
        <v>174</v>
      </c>
      <c r="E15" s="94" t="s">
        <v>181</v>
      </c>
      <c r="F15" s="94" t="s">
        <v>179</v>
      </c>
      <c r="G15" s="98">
        <f>10260.2+167.1</f>
        <v>10427.300000000001</v>
      </c>
      <c r="H15" s="93"/>
    </row>
    <row r="16" spans="1:9" ht="35.25" customHeight="1">
      <c r="A16" s="94" t="s">
        <v>182</v>
      </c>
      <c r="B16" s="103" t="s">
        <v>183</v>
      </c>
      <c r="C16" s="96" t="s">
        <v>80</v>
      </c>
      <c r="D16" s="96" t="s">
        <v>174</v>
      </c>
      <c r="E16" s="94" t="s">
        <v>181</v>
      </c>
      <c r="F16" s="94" t="s">
        <v>184</v>
      </c>
      <c r="G16" s="285">
        <f>1983.3+355+85-38.9+300+200</f>
        <v>2884.4</v>
      </c>
      <c r="H16" s="292" t="s">
        <v>536</v>
      </c>
      <c r="I16" s="292"/>
    </row>
    <row r="17" spans="1:8" ht="18.75">
      <c r="A17" s="94" t="s">
        <v>187</v>
      </c>
      <c r="B17" s="111" t="s">
        <v>188</v>
      </c>
      <c r="C17" s="96" t="s">
        <v>80</v>
      </c>
      <c r="D17" s="94" t="s">
        <v>174</v>
      </c>
      <c r="E17" s="94" t="s">
        <v>181</v>
      </c>
      <c r="F17" s="94" t="s">
        <v>189</v>
      </c>
      <c r="G17" s="97">
        <v>61.4</v>
      </c>
      <c r="H17" s="93"/>
    </row>
    <row r="18" spans="1:8" ht="72" customHeight="1">
      <c r="A18" s="94" t="s">
        <v>49</v>
      </c>
      <c r="B18" s="101" t="s">
        <v>190</v>
      </c>
      <c r="C18" s="96" t="s">
        <v>80</v>
      </c>
      <c r="D18" s="96" t="s">
        <v>174</v>
      </c>
      <c r="E18" s="96" t="s">
        <v>398</v>
      </c>
      <c r="F18" s="96"/>
      <c r="G18" s="97">
        <f>G19</f>
        <v>6</v>
      </c>
      <c r="H18" s="93"/>
    </row>
    <row r="19" spans="1:8" ht="37.5">
      <c r="A19" s="94" t="s">
        <v>52</v>
      </c>
      <c r="B19" s="103" t="s">
        <v>183</v>
      </c>
      <c r="C19" s="96" t="s">
        <v>80</v>
      </c>
      <c r="D19" s="96" t="s">
        <v>174</v>
      </c>
      <c r="E19" s="96" t="s">
        <v>398</v>
      </c>
      <c r="F19" s="96" t="s">
        <v>184</v>
      </c>
      <c r="G19" s="97">
        <v>6</v>
      </c>
      <c r="H19" s="93"/>
    </row>
    <row r="20" spans="1:8" ht="70.5" customHeight="1">
      <c r="A20" s="94" t="s">
        <v>191</v>
      </c>
      <c r="B20" s="99" t="s">
        <v>192</v>
      </c>
      <c r="C20" s="100" t="s">
        <v>80</v>
      </c>
      <c r="D20" s="96" t="s">
        <v>174</v>
      </c>
      <c r="E20" s="96" t="s">
        <v>399</v>
      </c>
      <c r="F20" s="96"/>
      <c r="G20" s="97">
        <f>G21+G22</f>
        <v>2375.2999999999997</v>
      </c>
      <c r="H20" s="93"/>
    </row>
    <row r="21" spans="1:8" ht="93.75">
      <c r="A21" s="94" t="s">
        <v>193</v>
      </c>
      <c r="B21" s="99" t="s">
        <v>178</v>
      </c>
      <c r="C21" s="100" t="s">
        <v>80</v>
      </c>
      <c r="D21" s="96" t="s">
        <v>174</v>
      </c>
      <c r="E21" s="96" t="s">
        <v>399</v>
      </c>
      <c r="F21" s="96" t="s">
        <v>179</v>
      </c>
      <c r="G21" s="97">
        <v>2210.6</v>
      </c>
      <c r="H21" s="93"/>
    </row>
    <row r="22" spans="1:8" ht="35.25" customHeight="1">
      <c r="A22" s="94" t="s">
        <v>194</v>
      </c>
      <c r="B22" s="101" t="s">
        <v>183</v>
      </c>
      <c r="C22" s="100" t="s">
        <v>80</v>
      </c>
      <c r="D22" s="96" t="s">
        <v>174</v>
      </c>
      <c r="E22" s="96" t="s">
        <v>399</v>
      </c>
      <c r="F22" s="96" t="s">
        <v>184</v>
      </c>
      <c r="G22" s="97">
        <v>164.7</v>
      </c>
      <c r="H22" s="93"/>
    </row>
    <row r="23" spans="1:8" s="123" customFormat="1" ht="18.75">
      <c r="A23" s="126" t="s">
        <v>55</v>
      </c>
      <c r="B23" s="127" t="s">
        <v>197</v>
      </c>
      <c r="C23" s="117" t="s">
        <v>80</v>
      </c>
      <c r="D23" s="117" t="s">
        <v>198</v>
      </c>
      <c r="E23" s="117"/>
      <c r="F23" s="117"/>
      <c r="G23" s="121">
        <f>G24</f>
        <v>60</v>
      </c>
      <c r="H23" s="122"/>
    </row>
    <row r="24" spans="1:8" ht="18.75">
      <c r="A24" s="94" t="s">
        <v>58</v>
      </c>
      <c r="B24" s="99" t="s">
        <v>199</v>
      </c>
      <c r="C24" s="100" t="s">
        <v>80</v>
      </c>
      <c r="D24" s="96" t="s">
        <v>198</v>
      </c>
      <c r="E24" s="96" t="s">
        <v>200</v>
      </c>
      <c r="F24" s="96"/>
      <c r="G24" s="97">
        <f>G25</f>
        <v>60</v>
      </c>
      <c r="H24" s="93"/>
    </row>
    <row r="25" spans="1:8" ht="18.75">
      <c r="A25" s="94" t="s">
        <v>61</v>
      </c>
      <c r="B25" s="99" t="s">
        <v>188</v>
      </c>
      <c r="C25" s="100" t="s">
        <v>80</v>
      </c>
      <c r="D25" s="96" t="s">
        <v>198</v>
      </c>
      <c r="E25" s="96" t="s">
        <v>200</v>
      </c>
      <c r="F25" s="96" t="s">
        <v>189</v>
      </c>
      <c r="G25" s="97">
        <v>60</v>
      </c>
      <c r="H25" s="93"/>
    </row>
    <row r="26" spans="1:8" ht="40.5">
      <c r="A26" s="153" t="s">
        <v>64</v>
      </c>
      <c r="B26" s="157" t="s">
        <v>201</v>
      </c>
      <c r="C26" s="158" t="s">
        <v>80</v>
      </c>
      <c r="D26" s="153" t="s">
        <v>202</v>
      </c>
      <c r="E26" s="153"/>
      <c r="F26" s="153"/>
      <c r="G26" s="154">
        <f>G27+G31+G37+G35+G39+G29</f>
        <v>9170.6</v>
      </c>
      <c r="H26" s="93"/>
    </row>
    <row r="27" spans="1:8" ht="35.25" customHeight="1">
      <c r="A27" s="94" t="s">
        <v>203</v>
      </c>
      <c r="B27" s="159" t="s">
        <v>204</v>
      </c>
      <c r="C27" s="160" t="s">
        <v>80</v>
      </c>
      <c r="D27" s="94" t="s">
        <v>202</v>
      </c>
      <c r="E27" s="96" t="s">
        <v>205</v>
      </c>
      <c r="F27" s="94"/>
      <c r="G27" s="161">
        <f>G28</f>
        <v>180</v>
      </c>
      <c r="H27" s="93"/>
    </row>
    <row r="28" spans="1:8" ht="37.5">
      <c r="A28" s="96" t="s">
        <v>206</v>
      </c>
      <c r="B28" s="101" t="s">
        <v>183</v>
      </c>
      <c r="C28" s="100" t="s">
        <v>80</v>
      </c>
      <c r="D28" s="96" t="s">
        <v>202</v>
      </c>
      <c r="E28" s="96" t="s">
        <v>205</v>
      </c>
      <c r="F28" s="96" t="s">
        <v>184</v>
      </c>
      <c r="G28" s="97">
        <v>180</v>
      </c>
      <c r="H28" s="93"/>
    </row>
    <row r="29" spans="1:8" ht="18.75">
      <c r="A29" s="96" t="s">
        <v>207</v>
      </c>
      <c r="B29" s="101" t="s">
        <v>532</v>
      </c>
      <c r="C29" s="100" t="s">
        <v>80</v>
      </c>
      <c r="D29" s="96" t="s">
        <v>202</v>
      </c>
      <c r="E29" s="96" t="s">
        <v>531</v>
      </c>
      <c r="F29" s="96"/>
      <c r="G29" s="97">
        <f>G30</f>
        <v>77.5</v>
      </c>
      <c r="H29" s="93"/>
    </row>
    <row r="30" spans="1:8" ht="37.5">
      <c r="A30" s="96" t="s">
        <v>210</v>
      </c>
      <c r="B30" s="101" t="s">
        <v>183</v>
      </c>
      <c r="C30" s="100" t="s">
        <v>80</v>
      </c>
      <c r="D30" s="96" t="s">
        <v>202</v>
      </c>
      <c r="E30" s="96" t="s">
        <v>531</v>
      </c>
      <c r="F30" s="96" t="s">
        <v>184</v>
      </c>
      <c r="G30" s="97">
        <f>9.8+28.8+38.9</f>
        <v>77.5</v>
      </c>
      <c r="H30" s="93"/>
    </row>
    <row r="31" spans="1:8" ht="71.25" customHeight="1">
      <c r="A31" s="96" t="s">
        <v>211</v>
      </c>
      <c r="B31" s="104" t="s">
        <v>208</v>
      </c>
      <c r="C31" s="100" t="s">
        <v>80</v>
      </c>
      <c r="D31" s="96" t="s">
        <v>202</v>
      </c>
      <c r="E31" s="96" t="s">
        <v>209</v>
      </c>
      <c r="F31" s="96"/>
      <c r="G31" s="97">
        <f>G32+G33+G34</f>
        <v>8868.1</v>
      </c>
      <c r="H31" s="93"/>
    </row>
    <row r="32" spans="1:8" ht="90.75" customHeight="1">
      <c r="A32" s="94" t="s">
        <v>212</v>
      </c>
      <c r="B32" s="104" t="s">
        <v>178</v>
      </c>
      <c r="C32" s="100" t="s">
        <v>80</v>
      </c>
      <c r="D32" s="96" t="s">
        <v>202</v>
      </c>
      <c r="E32" s="105" t="s">
        <v>209</v>
      </c>
      <c r="F32" s="96" t="s">
        <v>179</v>
      </c>
      <c r="G32" s="97">
        <f>8558.2+77.5</f>
        <v>8635.7</v>
      </c>
      <c r="H32" s="93"/>
    </row>
    <row r="33" spans="1:12" ht="35.25" customHeight="1">
      <c r="A33" s="96" t="s">
        <v>213</v>
      </c>
      <c r="B33" s="101" t="s">
        <v>183</v>
      </c>
      <c r="C33" s="100" t="s">
        <v>80</v>
      </c>
      <c r="D33" s="96" t="s">
        <v>202</v>
      </c>
      <c r="E33" s="96" t="s">
        <v>209</v>
      </c>
      <c r="F33" s="96" t="s">
        <v>184</v>
      </c>
      <c r="G33" s="97">
        <f>213.1+45-28.8</f>
        <v>229.3</v>
      </c>
      <c r="H33" s="272" t="s">
        <v>535</v>
      </c>
      <c r="I33" s="218"/>
      <c r="J33" s="218"/>
      <c r="K33" s="218"/>
      <c r="L33" s="218"/>
    </row>
    <row r="34" spans="1:12" ht="17.25" customHeight="1">
      <c r="A34" s="96" t="s">
        <v>217</v>
      </c>
      <c r="B34" s="111" t="s">
        <v>188</v>
      </c>
      <c r="C34" s="160" t="s">
        <v>80</v>
      </c>
      <c r="D34" s="94" t="s">
        <v>202</v>
      </c>
      <c r="E34" s="162" t="s">
        <v>209</v>
      </c>
      <c r="F34" s="94" t="s">
        <v>189</v>
      </c>
      <c r="G34" s="98">
        <v>3.1</v>
      </c>
      <c r="H34" s="93"/>
      <c r="I34" s="218"/>
      <c r="J34" s="218"/>
      <c r="K34" s="218"/>
      <c r="L34" s="218"/>
    </row>
    <row r="35" spans="1:12" ht="52.5" customHeight="1">
      <c r="A35" s="96" t="s">
        <v>218</v>
      </c>
      <c r="B35" s="163" t="s">
        <v>214</v>
      </c>
      <c r="C35" s="96" t="s">
        <v>80</v>
      </c>
      <c r="D35" s="96" t="s">
        <v>202</v>
      </c>
      <c r="E35" s="105" t="s">
        <v>216</v>
      </c>
      <c r="F35" s="96"/>
      <c r="G35" s="97">
        <f>G36</f>
        <v>5</v>
      </c>
      <c r="H35" s="93"/>
      <c r="I35" s="218"/>
      <c r="J35" s="218"/>
      <c r="K35" s="218"/>
      <c r="L35" s="218"/>
    </row>
    <row r="36" spans="1:12" ht="37.5">
      <c r="A36" s="96" t="s">
        <v>221</v>
      </c>
      <c r="B36" s="164" t="s">
        <v>183</v>
      </c>
      <c r="C36" s="96" t="s">
        <v>80</v>
      </c>
      <c r="D36" s="96" t="s">
        <v>202</v>
      </c>
      <c r="E36" s="105" t="s">
        <v>216</v>
      </c>
      <c r="F36" s="96" t="s">
        <v>184</v>
      </c>
      <c r="G36" s="97">
        <v>5</v>
      </c>
      <c r="H36" s="93"/>
      <c r="I36" s="218"/>
      <c r="J36" s="218"/>
      <c r="K36" s="218"/>
      <c r="L36" s="218"/>
    </row>
    <row r="37" spans="1:12" ht="147" customHeight="1">
      <c r="A37" s="96" t="s">
        <v>222</v>
      </c>
      <c r="B37" s="53" t="s">
        <v>219</v>
      </c>
      <c r="C37" s="100" t="s">
        <v>80</v>
      </c>
      <c r="D37" s="96" t="s">
        <v>202</v>
      </c>
      <c r="E37" s="96" t="s">
        <v>220</v>
      </c>
      <c r="F37" s="96"/>
      <c r="G37" s="97">
        <f>G38</f>
        <v>35</v>
      </c>
      <c r="H37" s="93"/>
      <c r="I37" s="218"/>
      <c r="J37" s="218"/>
      <c r="K37" s="218"/>
      <c r="L37" s="218"/>
    </row>
    <row r="38" spans="1:12" ht="37.5">
      <c r="A38" s="96" t="s">
        <v>225</v>
      </c>
      <c r="B38" s="101" t="s">
        <v>183</v>
      </c>
      <c r="C38" s="100" t="s">
        <v>80</v>
      </c>
      <c r="D38" s="96" t="s">
        <v>202</v>
      </c>
      <c r="E38" s="96" t="s">
        <v>220</v>
      </c>
      <c r="F38" s="96" t="s">
        <v>184</v>
      </c>
      <c r="G38" s="97">
        <v>35</v>
      </c>
      <c r="H38" s="283"/>
      <c r="I38" s="218"/>
      <c r="J38" s="218"/>
      <c r="K38" s="218"/>
      <c r="L38" s="218"/>
    </row>
    <row r="39" spans="1:12" ht="111" customHeight="1">
      <c r="A39" s="96" t="s">
        <v>533</v>
      </c>
      <c r="B39" s="164" t="s">
        <v>223</v>
      </c>
      <c r="C39" s="100" t="s">
        <v>80</v>
      </c>
      <c r="D39" s="96" t="s">
        <v>202</v>
      </c>
      <c r="E39" s="96" t="s">
        <v>224</v>
      </c>
      <c r="F39" s="96"/>
      <c r="G39" s="97">
        <f>G40</f>
        <v>5</v>
      </c>
      <c r="H39" s="93"/>
      <c r="I39" s="218"/>
      <c r="J39" s="218"/>
      <c r="K39" s="218"/>
      <c r="L39" s="218"/>
    </row>
    <row r="40" spans="1:12" ht="37.5">
      <c r="A40" s="96" t="s">
        <v>534</v>
      </c>
      <c r="B40" s="164" t="s">
        <v>183</v>
      </c>
      <c r="C40" s="100" t="s">
        <v>80</v>
      </c>
      <c r="D40" s="96" t="s">
        <v>202</v>
      </c>
      <c r="E40" s="96" t="s">
        <v>224</v>
      </c>
      <c r="F40" s="96" t="s">
        <v>184</v>
      </c>
      <c r="G40" s="97">
        <v>5</v>
      </c>
      <c r="H40" s="93"/>
      <c r="I40" s="218"/>
      <c r="J40" s="218"/>
      <c r="K40" s="218"/>
      <c r="L40" s="218"/>
    </row>
    <row r="41" spans="1:12" ht="37.5" customHeight="1">
      <c r="A41" s="106" t="s">
        <v>72</v>
      </c>
      <c r="B41" s="165" t="s">
        <v>226</v>
      </c>
      <c r="C41" s="108" t="s">
        <v>80</v>
      </c>
      <c r="D41" s="106" t="s">
        <v>227</v>
      </c>
      <c r="E41" s="106"/>
      <c r="F41" s="106"/>
      <c r="G41" s="109">
        <f>G42</f>
        <v>40</v>
      </c>
      <c r="H41" s="93"/>
      <c r="I41" s="218"/>
      <c r="J41" s="218"/>
      <c r="K41" s="218"/>
      <c r="L41" s="218"/>
    </row>
    <row r="42" spans="1:12" ht="56.25">
      <c r="A42" s="96" t="s">
        <v>74</v>
      </c>
      <c r="B42" s="53" t="s">
        <v>228</v>
      </c>
      <c r="C42" s="100" t="s">
        <v>80</v>
      </c>
      <c r="D42" s="96" t="s">
        <v>229</v>
      </c>
      <c r="E42" s="96"/>
      <c r="F42" s="96"/>
      <c r="G42" s="97">
        <f>G43</f>
        <v>40</v>
      </c>
      <c r="H42" s="93"/>
      <c r="I42" s="218"/>
      <c r="J42" s="218"/>
      <c r="K42" s="218"/>
      <c r="L42" s="218"/>
    </row>
    <row r="43" spans="1:12" ht="147" customHeight="1">
      <c r="A43" s="96" t="s">
        <v>77</v>
      </c>
      <c r="B43" s="166" t="s">
        <v>230</v>
      </c>
      <c r="C43" s="100" t="s">
        <v>80</v>
      </c>
      <c r="D43" s="96" t="s">
        <v>229</v>
      </c>
      <c r="E43" s="96" t="s">
        <v>231</v>
      </c>
      <c r="F43" s="96"/>
      <c r="G43" s="97">
        <f>G44</f>
        <v>40</v>
      </c>
      <c r="H43" s="93"/>
      <c r="I43" s="218"/>
      <c r="J43" s="218"/>
      <c r="K43" s="218"/>
      <c r="L43" s="218"/>
    </row>
    <row r="44" spans="1:12" ht="37.5">
      <c r="A44" s="96" t="s">
        <v>232</v>
      </c>
      <c r="B44" s="101" t="s">
        <v>183</v>
      </c>
      <c r="C44" s="100" t="s">
        <v>80</v>
      </c>
      <c r="D44" s="96" t="s">
        <v>229</v>
      </c>
      <c r="E44" s="96" t="s">
        <v>231</v>
      </c>
      <c r="F44" s="96" t="s">
        <v>184</v>
      </c>
      <c r="G44" s="97">
        <v>40</v>
      </c>
      <c r="H44" s="283"/>
      <c r="I44" s="218"/>
      <c r="J44" s="218"/>
      <c r="K44" s="218"/>
      <c r="L44" s="218"/>
    </row>
    <row r="45" spans="1:12" ht="20.25">
      <c r="A45" s="106" t="s">
        <v>94</v>
      </c>
      <c r="B45" s="165" t="s">
        <v>233</v>
      </c>
      <c r="C45" s="108" t="s">
        <v>80</v>
      </c>
      <c r="D45" s="106" t="s">
        <v>234</v>
      </c>
      <c r="E45" s="106"/>
      <c r="F45" s="106"/>
      <c r="G45" s="109">
        <f>G46</f>
        <v>5</v>
      </c>
      <c r="H45" s="93"/>
      <c r="I45" s="218"/>
      <c r="J45" s="218"/>
      <c r="K45" s="218"/>
      <c r="L45" s="218"/>
    </row>
    <row r="46" spans="1:12" ht="18.75">
      <c r="A46" s="96" t="s">
        <v>100</v>
      </c>
      <c r="B46" s="168" t="s">
        <v>235</v>
      </c>
      <c r="C46" s="100" t="s">
        <v>80</v>
      </c>
      <c r="D46" s="96" t="s">
        <v>236</v>
      </c>
      <c r="E46" s="105"/>
      <c r="F46" s="96"/>
      <c r="G46" s="97">
        <f>G47</f>
        <v>5</v>
      </c>
      <c r="H46" s="93"/>
      <c r="I46" s="218"/>
      <c r="J46" s="218"/>
      <c r="K46" s="218"/>
      <c r="L46" s="218"/>
    </row>
    <row r="47" spans="1:12" ht="75">
      <c r="A47" s="96" t="s">
        <v>103</v>
      </c>
      <c r="B47" s="169" t="s">
        <v>237</v>
      </c>
      <c r="C47" s="100" t="s">
        <v>80</v>
      </c>
      <c r="D47" s="96" t="s">
        <v>236</v>
      </c>
      <c r="E47" s="105" t="s">
        <v>238</v>
      </c>
      <c r="F47" s="96"/>
      <c r="G47" s="97">
        <f>G48</f>
        <v>5</v>
      </c>
      <c r="I47" s="218"/>
      <c r="J47" s="218"/>
      <c r="K47" s="218"/>
      <c r="L47" s="218"/>
    </row>
    <row r="48" spans="1:12" ht="37.5">
      <c r="A48" s="96" t="s">
        <v>496</v>
      </c>
      <c r="B48" s="101" t="s">
        <v>183</v>
      </c>
      <c r="C48" s="100" t="s">
        <v>80</v>
      </c>
      <c r="D48" s="96" t="s">
        <v>236</v>
      </c>
      <c r="E48" s="105" t="s">
        <v>238</v>
      </c>
      <c r="F48" s="96" t="s">
        <v>184</v>
      </c>
      <c r="G48" s="97">
        <v>5</v>
      </c>
      <c r="I48" s="218"/>
      <c r="J48" s="218"/>
      <c r="K48" s="218"/>
      <c r="L48" s="218"/>
    </row>
    <row r="49" spans="1:12" ht="40.5">
      <c r="A49" s="106" t="s">
        <v>128</v>
      </c>
      <c r="B49" s="165" t="s">
        <v>239</v>
      </c>
      <c r="C49" s="108" t="s">
        <v>80</v>
      </c>
      <c r="D49" s="106" t="s">
        <v>240</v>
      </c>
      <c r="E49" s="170"/>
      <c r="F49" s="106"/>
      <c r="G49" s="109">
        <f>G50</f>
        <v>11219.9</v>
      </c>
      <c r="H49" s="93"/>
      <c r="I49" s="218"/>
      <c r="J49" s="218"/>
      <c r="K49" s="218"/>
      <c r="L49" s="218"/>
    </row>
    <row r="50" spans="1:12" ht="18.75">
      <c r="A50" s="96" t="s">
        <v>131</v>
      </c>
      <c r="B50" s="99" t="s">
        <v>241</v>
      </c>
      <c r="C50" s="100" t="s">
        <v>80</v>
      </c>
      <c r="D50" s="96" t="s">
        <v>242</v>
      </c>
      <c r="E50" s="105"/>
      <c r="F50" s="96"/>
      <c r="G50" s="97">
        <f>G52+G57+G64+G66+G68+G70</f>
        <v>11219.9</v>
      </c>
      <c r="H50" s="93"/>
      <c r="I50" s="218"/>
      <c r="J50" s="218"/>
      <c r="K50" s="218"/>
      <c r="L50" s="218"/>
    </row>
    <row r="51" spans="1:12" ht="37.5">
      <c r="A51" s="96" t="s">
        <v>134</v>
      </c>
      <c r="B51" s="99" t="s">
        <v>243</v>
      </c>
      <c r="C51" s="100" t="s">
        <v>80</v>
      </c>
      <c r="D51" s="96" t="s">
        <v>242</v>
      </c>
      <c r="E51" s="105"/>
      <c r="F51" s="96"/>
      <c r="G51" s="97">
        <f>G50</f>
        <v>11219.9</v>
      </c>
      <c r="H51" s="93"/>
      <c r="I51" s="218"/>
      <c r="J51" s="218"/>
      <c r="K51" s="218"/>
      <c r="L51" s="218"/>
    </row>
    <row r="52" spans="1:12" ht="33" customHeight="1">
      <c r="A52" s="117" t="s">
        <v>134</v>
      </c>
      <c r="B52" s="127" t="s">
        <v>244</v>
      </c>
      <c r="C52" s="116" t="s">
        <v>80</v>
      </c>
      <c r="D52" s="117" t="s">
        <v>242</v>
      </c>
      <c r="E52" s="171" t="s">
        <v>492</v>
      </c>
      <c r="F52" s="96"/>
      <c r="G52" s="97">
        <f>G53+G55</f>
        <v>397.40000000000003</v>
      </c>
      <c r="H52" s="93"/>
      <c r="I52" s="218"/>
      <c r="J52" s="218"/>
      <c r="K52" s="218"/>
      <c r="L52" s="218"/>
    </row>
    <row r="53" spans="1:12" ht="37.5">
      <c r="A53" s="117" t="s">
        <v>134</v>
      </c>
      <c r="B53" s="172" t="s">
        <v>245</v>
      </c>
      <c r="C53" s="116" t="s">
        <v>80</v>
      </c>
      <c r="D53" s="117" t="s">
        <v>242</v>
      </c>
      <c r="E53" s="171" t="s">
        <v>246</v>
      </c>
      <c r="F53" s="117"/>
      <c r="G53" s="121">
        <f>G54</f>
        <v>300.1</v>
      </c>
      <c r="H53" s="93"/>
      <c r="I53" s="218"/>
      <c r="J53" s="218"/>
      <c r="K53" s="218"/>
      <c r="L53" s="218"/>
    </row>
    <row r="54" spans="1:12" ht="33.75" customHeight="1">
      <c r="A54" s="96" t="s">
        <v>134</v>
      </c>
      <c r="B54" s="101" t="s">
        <v>183</v>
      </c>
      <c r="C54" s="96" t="s">
        <v>80</v>
      </c>
      <c r="D54" s="96" t="s">
        <v>242</v>
      </c>
      <c r="E54" s="105" t="s">
        <v>246</v>
      </c>
      <c r="F54" s="96" t="s">
        <v>184</v>
      </c>
      <c r="G54" s="97">
        <v>300.1</v>
      </c>
      <c r="H54" s="93"/>
      <c r="I54" s="218"/>
      <c r="J54" s="218"/>
      <c r="K54" s="218"/>
      <c r="L54" s="218"/>
    </row>
    <row r="55" spans="1:12" ht="93.75">
      <c r="A55" s="117" t="s">
        <v>247</v>
      </c>
      <c r="B55" s="172" t="s">
        <v>248</v>
      </c>
      <c r="C55" s="117" t="s">
        <v>80</v>
      </c>
      <c r="D55" s="117" t="s">
        <v>242</v>
      </c>
      <c r="E55" s="171" t="s">
        <v>249</v>
      </c>
      <c r="F55" s="117"/>
      <c r="G55" s="121">
        <f>G56</f>
        <v>97.3</v>
      </c>
      <c r="H55" s="93"/>
      <c r="I55" s="218"/>
      <c r="J55" s="218"/>
      <c r="K55" s="218"/>
      <c r="L55" s="218"/>
    </row>
    <row r="56" spans="1:12" ht="37.5">
      <c r="A56" s="96" t="s">
        <v>247</v>
      </c>
      <c r="B56" s="101" t="s">
        <v>183</v>
      </c>
      <c r="C56" s="96" t="s">
        <v>80</v>
      </c>
      <c r="D56" s="96" t="s">
        <v>242</v>
      </c>
      <c r="E56" s="105" t="s">
        <v>249</v>
      </c>
      <c r="F56" s="96" t="s">
        <v>184</v>
      </c>
      <c r="G56" s="97">
        <v>97.3</v>
      </c>
      <c r="H56" s="93"/>
      <c r="I56" s="218"/>
      <c r="J56" s="218"/>
      <c r="K56" s="218"/>
      <c r="L56" s="218"/>
    </row>
    <row r="57" spans="1:12" ht="37.5">
      <c r="A57" s="117" t="s">
        <v>250</v>
      </c>
      <c r="B57" s="172" t="s">
        <v>251</v>
      </c>
      <c r="C57" s="116" t="s">
        <v>80</v>
      </c>
      <c r="D57" s="117" t="s">
        <v>242</v>
      </c>
      <c r="E57" s="171" t="s">
        <v>495</v>
      </c>
      <c r="F57" s="117"/>
      <c r="G57" s="121">
        <f>G58+G60+G62</f>
        <v>746.8000000000001</v>
      </c>
      <c r="H57" s="93"/>
      <c r="I57" s="218"/>
      <c r="J57" s="218"/>
      <c r="K57" s="218"/>
      <c r="L57" s="218"/>
    </row>
    <row r="58" spans="1:12" ht="34.5" customHeight="1">
      <c r="A58" s="96" t="s">
        <v>252</v>
      </c>
      <c r="B58" s="101" t="s">
        <v>253</v>
      </c>
      <c r="C58" s="100" t="s">
        <v>80</v>
      </c>
      <c r="D58" s="96" t="s">
        <v>242</v>
      </c>
      <c r="E58" s="105" t="s">
        <v>254</v>
      </c>
      <c r="F58" s="96"/>
      <c r="G58" s="97">
        <f>G59</f>
        <v>412.4</v>
      </c>
      <c r="H58" s="93"/>
      <c r="I58" s="218"/>
      <c r="J58" s="218"/>
      <c r="K58" s="218"/>
      <c r="L58" s="218"/>
    </row>
    <row r="59" spans="1:12" ht="33.75" customHeight="1">
      <c r="A59" s="96" t="s">
        <v>252</v>
      </c>
      <c r="B59" s="101" t="s">
        <v>183</v>
      </c>
      <c r="C59" s="100" t="s">
        <v>80</v>
      </c>
      <c r="D59" s="96" t="s">
        <v>242</v>
      </c>
      <c r="E59" s="105" t="s">
        <v>254</v>
      </c>
      <c r="F59" s="96" t="s">
        <v>184</v>
      </c>
      <c r="G59" s="97">
        <f>381.4+31</f>
        <v>412.4</v>
      </c>
      <c r="H59" s="93"/>
      <c r="I59" s="218"/>
      <c r="J59" s="218"/>
      <c r="K59" s="218"/>
      <c r="L59" s="218"/>
    </row>
    <row r="60" spans="1:12" ht="37.5">
      <c r="A60" s="96" t="s">
        <v>255</v>
      </c>
      <c r="B60" s="101" t="s">
        <v>256</v>
      </c>
      <c r="C60" s="100" t="s">
        <v>80</v>
      </c>
      <c r="D60" s="96" t="s">
        <v>242</v>
      </c>
      <c r="E60" s="105" t="s">
        <v>257</v>
      </c>
      <c r="F60" s="96"/>
      <c r="G60" s="97">
        <f>G61</f>
        <v>169.8</v>
      </c>
      <c r="H60" s="93"/>
      <c r="I60" s="218"/>
      <c r="J60" s="218"/>
      <c r="K60" s="218"/>
      <c r="L60" s="218"/>
    </row>
    <row r="61" spans="1:12" ht="37.5">
      <c r="A61" s="96" t="s">
        <v>255</v>
      </c>
      <c r="B61" s="101" t="s">
        <v>183</v>
      </c>
      <c r="C61" s="100" t="s">
        <v>80</v>
      </c>
      <c r="D61" s="96" t="s">
        <v>242</v>
      </c>
      <c r="E61" s="105" t="s">
        <v>257</v>
      </c>
      <c r="F61" s="96" t="s">
        <v>184</v>
      </c>
      <c r="G61" s="97">
        <v>169.8</v>
      </c>
      <c r="H61" s="93"/>
      <c r="I61" s="218"/>
      <c r="J61" s="218"/>
      <c r="K61" s="218"/>
      <c r="L61" s="218"/>
    </row>
    <row r="62" spans="1:12" ht="70.5" customHeight="1">
      <c r="A62" s="96" t="s">
        <v>258</v>
      </c>
      <c r="B62" s="101" t="s">
        <v>259</v>
      </c>
      <c r="C62" s="100" t="s">
        <v>80</v>
      </c>
      <c r="D62" s="96" t="s">
        <v>242</v>
      </c>
      <c r="E62" s="105" t="s">
        <v>260</v>
      </c>
      <c r="F62" s="96"/>
      <c r="G62" s="97">
        <f>G63</f>
        <v>164.6</v>
      </c>
      <c r="H62" s="93"/>
      <c r="I62" s="218"/>
      <c r="J62" s="218"/>
      <c r="K62" s="218"/>
      <c r="L62" s="218"/>
    </row>
    <row r="63" spans="1:12" ht="37.5">
      <c r="A63" s="96" t="s">
        <v>258</v>
      </c>
      <c r="B63" s="101" t="s">
        <v>183</v>
      </c>
      <c r="C63" s="100" t="s">
        <v>80</v>
      </c>
      <c r="D63" s="96" t="s">
        <v>242</v>
      </c>
      <c r="E63" s="105" t="s">
        <v>260</v>
      </c>
      <c r="F63" s="96" t="s">
        <v>184</v>
      </c>
      <c r="G63" s="97">
        <v>164.6</v>
      </c>
      <c r="H63" s="93"/>
      <c r="I63" s="218"/>
      <c r="J63" s="218"/>
      <c r="K63" s="218"/>
      <c r="L63" s="218"/>
    </row>
    <row r="64" spans="1:12" ht="52.5" customHeight="1">
      <c r="A64" s="117" t="s">
        <v>261</v>
      </c>
      <c r="B64" s="172" t="s">
        <v>262</v>
      </c>
      <c r="C64" s="116" t="s">
        <v>80</v>
      </c>
      <c r="D64" s="117" t="s">
        <v>242</v>
      </c>
      <c r="E64" s="171" t="s">
        <v>263</v>
      </c>
      <c r="F64" s="117"/>
      <c r="G64" s="121">
        <f>G65</f>
        <v>692.6</v>
      </c>
      <c r="H64" s="93"/>
      <c r="I64" s="218"/>
      <c r="J64" s="218"/>
      <c r="K64" s="218"/>
      <c r="L64" s="218"/>
    </row>
    <row r="65" spans="1:12" ht="37.5">
      <c r="A65" s="96" t="s">
        <v>261</v>
      </c>
      <c r="B65" s="101" t="s">
        <v>183</v>
      </c>
      <c r="C65" s="100" t="s">
        <v>80</v>
      </c>
      <c r="D65" s="96" t="s">
        <v>242</v>
      </c>
      <c r="E65" s="105" t="s">
        <v>263</v>
      </c>
      <c r="F65" s="96" t="s">
        <v>184</v>
      </c>
      <c r="G65" s="97">
        <v>692.6</v>
      </c>
      <c r="H65" s="93"/>
      <c r="I65" s="218"/>
      <c r="J65" s="218"/>
      <c r="K65" s="218"/>
      <c r="L65" s="218"/>
    </row>
    <row r="66" spans="1:12" ht="51.75" customHeight="1">
      <c r="A66" s="117" t="s">
        <v>264</v>
      </c>
      <c r="B66" s="127" t="s">
        <v>265</v>
      </c>
      <c r="C66" s="116" t="s">
        <v>80</v>
      </c>
      <c r="D66" s="117" t="s">
        <v>242</v>
      </c>
      <c r="E66" s="171" t="s">
        <v>266</v>
      </c>
      <c r="F66" s="117"/>
      <c r="G66" s="121">
        <f>G67</f>
        <v>7609.7</v>
      </c>
      <c r="H66" s="93"/>
      <c r="I66" s="218"/>
      <c r="J66" s="218"/>
      <c r="K66" s="218"/>
      <c r="L66" s="218"/>
    </row>
    <row r="67" spans="1:12" ht="37.5">
      <c r="A67" s="96" t="s">
        <v>264</v>
      </c>
      <c r="B67" s="101" t="s">
        <v>183</v>
      </c>
      <c r="C67" s="100" t="s">
        <v>80</v>
      </c>
      <c r="D67" s="96" t="s">
        <v>242</v>
      </c>
      <c r="E67" s="105" t="s">
        <v>266</v>
      </c>
      <c r="F67" s="96" t="s">
        <v>184</v>
      </c>
      <c r="G67" s="97">
        <v>7609.7</v>
      </c>
      <c r="H67" s="93"/>
      <c r="I67" s="218"/>
      <c r="J67" s="218"/>
      <c r="K67" s="218"/>
      <c r="L67" s="218"/>
    </row>
    <row r="68" spans="1:12" ht="37.5">
      <c r="A68" s="117" t="s">
        <v>267</v>
      </c>
      <c r="B68" s="127" t="s">
        <v>268</v>
      </c>
      <c r="C68" s="116" t="s">
        <v>80</v>
      </c>
      <c r="D68" s="117" t="s">
        <v>242</v>
      </c>
      <c r="E68" s="171" t="s">
        <v>269</v>
      </c>
      <c r="F68" s="117"/>
      <c r="G68" s="121">
        <f>G69</f>
        <v>981.4</v>
      </c>
      <c r="H68" s="93"/>
      <c r="I68" s="218"/>
      <c r="J68" s="218"/>
      <c r="K68" s="218"/>
      <c r="L68" s="218"/>
    </row>
    <row r="69" spans="1:12" ht="37.5">
      <c r="A69" s="96" t="s">
        <v>267</v>
      </c>
      <c r="B69" s="101" t="s">
        <v>183</v>
      </c>
      <c r="C69" s="100" t="s">
        <v>80</v>
      </c>
      <c r="D69" s="96" t="s">
        <v>242</v>
      </c>
      <c r="E69" s="105" t="s">
        <v>269</v>
      </c>
      <c r="F69" s="96" t="s">
        <v>184</v>
      </c>
      <c r="G69" s="97">
        <f>981.4</f>
        <v>981.4</v>
      </c>
      <c r="H69" s="93"/>
      <c r="I69" s="218"/>
      <c r="J69" s="218"/>
      <c r="K69" s="218"/>
      <c r="L69" s="218"/>
    </row>
    <row r="70" spans="1:12" ht="53.25" customHeight="1">
      <c r="A70" s="117" t="s">
        <v>270</v>
      </c>
      <c r="B70" s="172" t="s">
        <v>271</v>
      </c>
      <c r="C70" s="116" t="s">
        <v>80</v>
      </c>
      <c r="D70" s="117" t="s">
        <v>242</v>
      </c>
      <c r="E70" s="171" t="s">
        <v>272</v>
      </c>
      <c r="F70" s="117"/>
      <c r="G70" s="121">
        <f>G71</f>
        <v>792</v>
      </c>
      <c r="H70" s="93"/>
      <c r="I70" s="218"/>
      <c r="J70" s="218"/>
      <c r="K70" s="218"/>
      <c r="L70" s="218"/>
    </row>
    <row r="71" spans="1:12" ht="37.5">
      <c r="A71" s="96" t="s">
        <v>270</v>
      </c>
      <c r="B71" s="101" t="s">
        <v>183</v>
      </c>
      <c r="C71" s="100" t="s">
        <v>80</v>
      </c>
      <c r="D71" s="96" t="s">
        <v>242</v>
      </c>
      <c r="E71" s="105" t="s">
        <v>272</v>
      </c>
      <c r="F71" s="96" t="s">
        <v>184</v>
      </c>
      <c r="G71" s="97">
        <f>792</f>
        <v>792</v>
      </c>
      <c r="H71" s="93"/>
      <c r="I71" s="218"/>
      <c r="J71" s="218"/>
      <c r="K71" s="218"/>
      <c r="L71" s="218"/>
    </row>
    <row r="72" spans="1:12" ht="20.25">
      <c r="A72" s="106" t="s">
        <v>273</v>
      </c>
      <c r="B72" s="173" t="s">
        <v>274</v>
      </c>
      <c r="C72" s="108" t="s">
        <v>80</v>
      </c>
      <c r="D72" s="106" t="s">
        <v>275</v>
      </c>
      <c r="E72" s="170"/>
      <c r="F72" s="106"/>
      <c r="G72" s="109">
        <f>G74</f>
        <v>50</v>
      </c>
      <c r="H72" s="93"/>
      <c r="I72" s="218"/>
      <c r="J72" s="218"/>
      <c r="K72" s="218"/>
      <c r="L72" s="218"/>
    </row>
    <row r="73" spans="1:12" ht="18.75" customHeight="1">
      <c r="A73" s="96" t="s">
        <v>276</v>
      </c>
      <c r="B73" s="101" t="s">
        <v>277</v>
      </c>
      <c r="C73" s="100" t="s">
        <v>80</v>
      </c>
      <c r="D73" s="96" t="s">
        <v>278</v>
      </c>
      <c r="E73" s="105"/>
      <c r="F73" s="96"/>
      <c r="G73" s="97">
        <f>G74</f>
        <v>50</v>
      </c>
      <c r="H73" s="93"/>
      <c r="I73" s="218"/>
      <c r="J73" s="218"/>
      <c r="K73" s="218"/>
      <c r="L73" s="218"/>
    </row>
    <row r="74" spans="1:12" ht="75">
      <c r="A74" s="96" t="s">
        <v>279</v>
      </c>
      <c r="B74" s="101" t="s">
        <v>280</v>
      </c>
      <c r="C74" s="100" t="s">
        <v>80</v>
      </c>
      <c r="D74" s="96" t="s">
        <v>278</v>
      </c>
      <c r="E74" s="105" t="s">
        <v>281</v>
      </c>
      <c r="F74" s="96"/>
      <c r="G74" s="97">
        <f>G75</f>
        <v>50</v>
      </c>
      <c r="H74" s="93"/>
      <c r="I74" s="218"/>
      <c r="J74" s="218"/>
      <c r="K74" s="218"/>
      <c r="L74" s="218"/>
    </row>
    <row r="75" spans="1:12" ht="37.5">
      <c r="A75" s="96" t="s">
        <v>282</v>
      </c>
      <c r="B75" s="101" t="s">
        <v>183</v>
      </c>
      <c r="C75" s="100" t="s">
        <v>80</v>
      </c>
      <c r="D75" s="96" t="s">
        <v>278</v>
      </c>
      <c r="E75" s="105" t="s">
        <v>281</v>
      </c>
      <c r="F75" s="96" t="s">
        <v>184</v>
      </c>
      <c r="G75" s="97">
        <v>50</v>
      </c>
      <c r="H75" s="283"/>
      <c r="I75" s="218"/>
      <c r="J75" s="218"/>
      <c r="K75" s="218"/>
      <c r="L75" s="218"/>
    </row>
    <row r="76" spans="1:12" ht="20.25">
      <c r="A76" s="106" t="s">
        <v>283</v>
      </c>
      <c r="B76" s="173" t="s">
        <v>284</v>
      </c>
      <c r="C76" s="108" t="s">
        <v>80</v>
      </c>
      <c r="D76" s="106" t="s">
        <v>285</v>
      </c>
      <c r="E76" s="106"/>
      <c r="F76" s="106"/>
      <c r="G76" s="109">
        <f>G77+G81+G84</f>
        <v>340</v>
      </c>
      <c r="H76" s="93"/>
      <c r="I76" s="218"/>
      <c r="J76" s="218"/>
      <c r="K76" s="218"/>
      <c r="L76" s="218"/>
    </row>
    <row r="77" spans="1:12" ht="37.5">
      <c r="A77" s="117" t="s">
        <v>286</v>
      </c>
      <c r="B77" s="174" t="s">
        <v>287</v>
      </c>
      <c r="C77" s="116" t="s">
        <v>80</v>
      </c>
      <c r="D77" s="117" t="s">
        <v>288</v>
      </c>
      <c r="E77" s="117"/>
      <c r="F77" s="117"/>
      <c r="G77" s="121">
        <f>G78</f>
        <v>60</v>
      </c>
      <c r="H77" s="93"/>
      <c r="I77" s="218"/>
      <c r="J77" s="218"/>
      <c r="K77" s="218"/>
      <c r="L77" s="218"/>
    </row>
    <row r="78" spans="1:12" ht="18.75">
      <c r="A78" s="96" t="s">
        <v>289</v>
      </c>
      <c r="B78" s="101" t="s">
        <v>290</v>
      </c>
      <c r="C78" s="100" t="s">
        <v>80</v>
      </c>
      <c r="D78" s="96" t="s">
        <v>288</v>
      </c>
      <c r="E78" s="96" t="s">
        <v>291</v>
      </c>
      <c r="F78" s="96"/>
      <c r="G78" s="97">
        <f>G79</f>
        <v>60</v>
      </c>
      <c r="H78" s="93"/>
      <c r="I78" s="218"/>
      <c r="J78" s="218"/>
      <c r="K78" s="218"/>
      <c r="L78" s="218"/>
    </row>
    <row r="79" spans="1:12" ht="91.5" customHeight="1">
      <c r="A79" s="96" t="s">
        <v>292</v>
      </c>
      <c r="B79" s="101" t="s">
        <v>293</v>
      </c>
      <c r="C79" s="100" t="s">
        <v>80</v>
      </c>
      <c r="D79" s="96" t="s">
        <v>288</v>
      </c>
      <c r="E79" s="96" t="s">
        <v>291</v>
      </c>
      <c r="F79" s="96"/>
      <c r="G79" s="97">
        <f>G80</f>
        <v>60</v>
      </c>
      <c r="H79" s="93"/>
      <c r="I79" s="218"/>
      <c r="J79" s="218"/>
      <c r="K79" s="218"/>
      <c r="L79" s="218"/>
    </row>
    <row r="80" spans="1:12" ht="37.5">
      <c r="A80" s="96" t="s">
        <v>294</v>
      </c>
      <c r="B80" s="101" t="s">
        <v>183</v>
      </c>
      <c r="C80" s="100" t="s">
        <v>80</v>
      </c>
      <c r="D80" s="96" t="s">
        <v>288</v>
      </c>
      <c r="E80" s="96" t="s">
        <v>291</v>
      </c>
      <c r="F80" s="96" t="s">
        <v>184</v>
      </c>
      <c r="G80" s="97">
        <f>110-50</f>
        <v>60</v>
      </c>
      <c r="H80" s="283"/>
      <c r="I80" s="218"/>
      <c r="J80" s="218"/>
      <c r="K80" s="218"/>
      <c r="L80" s="218"/>
    </row>
    <row r="81" spans="1:12" ht="37.5">
      <c r="A81" s="117" t="s">
        <v>295</v>
      </c>
      <c r="B81" s="172" t="s">
        <v>296</v>
      </c>
      <c r="C81" s="116" t="s">
        <v>80</v>
      </c>
      <c r="D81" s="117" t="s">
        <v>297</v>
      </c>
      <c r="E81" s="171"/>
      <c r="F81" s="117"/>
      <c r="G81" s="121">
        <f>G82</f>
        <v>150</v>
      </c>
      <c r="H81" s="93"/>
      <c r="I81" s="218"/>
      <c r="J81" s="218"/>
      <c r="K81" s="218"/>
      <c r="L81" s="218"/>
    </row>
    <row r="82" spans="1:12" ht="93.75">
      <c r="A82" s="96" t="s">
        <v>298</v>
      </c>
      <c r="B82" s="101" t="s">
        <v>299</v>
      </c>
      <c r="C82" s="100" t="s">
        <v>80</v>
      </c>
      <c r="D82" s="96" t="s">
        <v>297</v>
      </c>
      <c r="E82" s="96" t="s">
        <v>300</v>
      </c>
      <c r="F82" s="96"/>
      <c r="G82" s="97">
        <f>G83</f>
        <v>150</v>
      </c>
      <c r="H82" s="93"/>
      <c r="I82" s="218"/>
      <c r="J82" s="218"/>
      <c r="K82" s="218"/>
      <c r="L82" s="218"/>
    </row>
    <row r="83" spans="1:12" ht="37.5">
      <c r="A83" s="96" t="s">
        <v>301</v>
      </c>
      <c r="B83" s="101" t="s">
        <v>183</v>
      </c>
      <c r="C83" s="100" t="s">
        <v>80</v>
      </c>
      <c r="D83" s="96" t="s">
        <v>297</v>
      </c>
      <c r="E83" s="96" t="s">
        <v>300</v>
      </c>
      <c r="F83" s="96" t="s">
        <v>184</v>
      </c>
      <c r="G83" s="97">
        <f>230-80</f>
        <v>150</v>
      </c>
      <c r="H83" s="283"/>
      <c r="I83" s="218"/>
      <c r="J83" s="218"/>
      <c r="K83" s="218"/>
      <c r="L83" s="218"/>
    </row>
    <row r="84" spans="1:12" ht="20.25" customHeight="1">
      <c r="A84" s="117" t="s">
        <v>302</v>
      </c>
      <c r="B84" s="172" t="s">
        <v>303</v>
      </c>
      <c r="C84" s="116" t="s">
        <v>80</v>
      </c>
      <c r="D84" s="117" t="s">
        <v>304</v>
      </c>
      <c r="E84" s="117"/>
      <c r="F84" s="117"/>
      <c r="G84" s="121">
        <f>G85+G87+G89</f>
        <v>130</v>
      </c>
      <c r="H84" s="93"/>
      <c r="I84" s="218"/>
      <c r="J84" s="218"/>
      <c r="K84" s="218"/>
      <c r="L84" s="218"/>
    </row>
    <row r="85" spans="1:12" ht="74.25" customHeight="1">
      <c r="A85" s="96" t="s">
        <v>305</v>
      </c>
      <c r="B85" s="101" t="s">
        <v>306</v>
      </c>
      <c r="C85" s="100" t="s">
        <v>80</v>
      </c>
      <c r="D85" s="100" t="s">
        <v>304</v>
      </c>
      <c r="E85" s="96" t="s">
        <v>307</v>
      </c>
      <c r="F85" s="96"/>
      <c r="G85" s="97">
        <f>G86</f>
        <v>25</v>
      </c>
      <c r="H85" s="93"/>
      <c r="I85" s="218"/>
      <c r="J85" s="218"/>
      <c r="K85" s="218"/>
      <c r="L85" s="218"/>
    </row>
    <row r="86" spans="1:12" ht="37.5">
      <c r="A86" s="96" t="s">
        <v>308</v>
      </c>
      <c r="B86" s="101" t="s">
        <v>183</v>
      </c>
      <c r="C86" s="100" t="s">
        <v>80</v>
      </c>
      <c r="D86" s="100" t="s">
        <v>304</v>
      </c>
      <c r="E86" s="96" t="s">
        <v>307</v>
      </c>
      <c r="F86" s="96" t="s">
        <v>184</v>
      </c>
      <c r="G86" s="97">
        <f>40-15</f>
        <v>25</v>
      </c>
      <c r="H86" s="93"/>
      <c r="I86" s="218"/>
      <c r="J86" s="218"/>
      <c r="K86" s="218"/>
      <c r="L86" s="218"/>
    </row>
    <row r="87" spans="1:12" ht="70.5" customHeight="1">
      <c r="A87" s="96" t="s">
        <v>309</v>
      </c>
      <c r="B87" s="175" t="s">
        <v>310</v>
      </c>
      <c r="C87" s="100" t="s">
        <v>80</v>
      </c>
      <c r="D87" s="96" t="s">
        <v>304</v>
      </c>
      <c r="E87" s="96" t="s">
        <v>311</v>
      </c>
      <c r="F87" s="96"/>
      <c r="G87" s="97">
        <f>G88</f>
        <v>55</v>
      </c>
      <c r="H87" s="93"/>
      <c r="I87" s="218"/>
      <c r="J87" s="218"/>
      <c r="K87" s="218"/>
      <c r="L87" s="218"/>
    </row>
    <row r="88" spans="1:8" ht="37.5">
      <c r="A88" s="96" t="s">
        <v>312</v>
      </c>
      <c r="B88" s="101" t="s">
        <v>183</v>
      </c>
      <c r="C88" s="100" t="s">
        <v>80</v>
      </c>
      <c r="D88" s="100" t="s">
        <v>304</v>
      </c>
      <c r="E88" s="96" t="s">
        <v>311</v>
      </c>
      <c r="F88" s="96" t="s">
        <v>184</v>
      </c>
      <c r="G88" s="97">
        <f>65-10</f>
        <v>55</v>
      </c>
      <c r="H88" s="93"/>
    </row>
    <row r="89" spans="1:8" ht="71.25" customHeight="1">
      <c r="A89" s="96" t="s">
        <v>313</v>
      </c>
      <c r="B89" s="101" t="s">
        <v>314</v>
      </c>
      <c r="C89" s="100" t="s">
        <v>80</v>
      </c>
      <c r="D89" s="100" t="s">
        <v>304</v>
      </c>
      <c r="E89" s="96" t="s">
        <v>315</v>
      </c>
      <c r="F89" s="96"/>
      <c r="G89" s="97">
        <f>G90</f>
        <v>50</v>
      </c>
      <c r="H89" s="93"/>
    </row>
    <row r="90" spans="1:8" ht="33.75" customHeight="1">
      <c r="A90" s="96" t="s">
        <v>316</v>
      </c>
      <c r="B90" s="101" t="s">
        <v>183</v>
      </c>
      <c r="C90" s="100" t="s">
        <v>80</v>
      </c>
      <c r="D90" s="100" t="s">
        <v>304</v>
      </c>
      <c r="E90" s="96" t="s">
        <v>315</v>
      </c>
      <c r="F90" s="96" t="s">
        <v>184</v>
      </c>
      <c r="G90" s="97">
        <v>50</v>
      </c>
      <c r="H90" s="93"/>
    </row>
    <row r="91" spans="1:8" ht="20.25">
      <c r="A91" s="106" t="s">
        <v>317</v>
      </c>
      <c r="B91" s="173" t="s">
        <v>318</v>
      </c>
      <c r="C91" s="108" t="s">
        <v>80</v>
      </c>
      <c r="D91" s="106" t="s">
        <v>319</v>
      </c>
      <c r="E91" s="106"/>
      <c r="F91" s="106"/>
      <c r="G91" s="109">
        <f>G92+G95</f>
        <v>5960</v>
      </c>
      <c r="H91" s="93"/>
    </row>
    <row r="92" spans="1:8" ht="18.75">
      <c r="A92" s="96" t="s">
        <v>320</v>
      </c>
      <c r="B92" s="101" t="s">
        <v>321</v>
      </c>
      <c r="C92" s="100" t="s">
        <v>80</v>
      </c>
      <c r="D92" s="96" t="s">
        <v>322</v>
      </c>
      <c r="E92" s="96"/>
      <c r="F92" s="96"/>
      <c r="G92" s="97">
        <f>G93</f>
        <v>5330</v>
      </c>
      <c r="H92" s="93"/>
    </row>
    <row r="93" spans="1:8" ht="53.25" customHeight="1">
      <c r="A93" s="96" t="s">
        <v>323</v>
      </c>
      <c r="B93" s="99" t="s">
        <v>324</v>
      </c>
      <c r="C93" s="100" t="s">
        <v>80</v>
      </c>
      <c r="D93" s="96" t="s">
        <v>325</v>
      </c>
      <c r="E93" s="96" t="s">
        <v>326</v>
      </c>
      <c r="F93" s="96"/>
      <c r="G93" s="97">
        <f>G94</f>
        <v>5330</v>
      </c>
      <c r="H93" s="93"/>
    </row>
    <row r="94" spans="1:8" ht="37.5">
      <c r="A94" s="96" t="s">
        <v>327</v>
      </c>
      <c r="B94" s="101" t="s">
        <v>183</v>
      </c>
      <c r="C94" s="100" t="s">
        <v>80</v>
      </c>
      <c r="D94" s="96" t="s">
        <v>322</v>
      </c>
      <c r="E94" s="96" t="s">
        <v>326</v>
      </c>
      <c r="F94" s="96" t="s">
        <v>184</v>
      </c>
      <c r="G94" s="97">
        <f>4320+300+70+240+300+100</f>
        <v>5330</v>
      </c>
      <c r="H94" s="93"/>
    </row>
    <row r="95" spans="1:8" ht="37.5">
      <c r="A95" s="96" t="s">
        <v>328</v>
      </c>
      <c r="B95" s="101" t="s">
        <v>329</v>
      </c>
      <c r="C95" s="100" t="s">
        <v>80</v>
      </c>
      <c r="D95" s="96" t="s">
        <v>330</v>
      </c>
      <c r="E95" s="96"/>
      <c r="F95" s="96"/>
      <c r="G95" s="97">
        <f>G96</f>
        <v>630</v>
      </c>
      <c r="H95" s="93"/>
    </row>
    <row r="96" spans="1:8" ht="73.5" customHeight="1">
      <c r="A96" s="96" t="s">
        <v>331</v>
      </c>
      <c r="B96" s="101" t="s">
        <v>332</v>
      </c>
      <c r="C96" s="100" t="s">
        <v>80</v>
      </c>
      <c r="D96" s="96" t="s">
        <v>330</v>
      </c>
      <c r="E96" s="96" t="s">
        <v>333</v>
      </c>
      <c r="F96" s="96"/>
      <c r="G96" s="97">
        <f>G97</f>
        <v>630</v>
      </c>
      <c r="H96" s="93"/>
    </row>
    <row r="97" spans="1:10" ht="37.5">
      <c r="A97" s="96" t="s">
        <v>334</v>
      </c>
      <c r="B97" s="101" t="s">
        <v>183</v>
      </c>
      <c r="C97" s="100" t="s">
        <v>80</v>
      </c>
      <c r="D97" s="96" t="s">
        <v>330</v>
      </c>
      <c r="E97" s="96" t="s">
        <v>333</v>
      </c>
      <c r="F97" s="96" t="s">
        <v>184</v>
      </c>
      <c r="G97" s="97">
        <f>1000-300-70</f>
        <v>630</v>
      </c>
      <c r="H97" s="283"/>
      <c r="I97" s="218"/>
      <c r="J97" s="218"/>
    </row>
    <row r="98" spans="1:10" ht="20.25">
      <c r="A98" s="106" t="s">
        <v>335</v>
      </c>
      <c r="B98" s="107" t="s">
        <v>336</v>
      </c>
      <c r="C98" s="108" t="s">
        <v>80</v>
      </c>
      <c r="D98" s="106" t="s">
        <v>337</v>
      </c>
      <c r="E98" s="106"/>
      <c r="F98" s="106"/>
      <c r="G98" s="109">
        <f>G99+G102</f>
        <v>7266.699999999999</v>
      </c>
      <c r="H98" s="93"/>
      <c r="I98" s="218"/>
      <c r="J98" s="218"/>
    </row>
    <row r="99" spans="1:8" ht="20.25">
      <c r="A99" s="110" t="s">
        <v>338</v>
      </c>
      <c r="B99" s="101" t="s">
        <v>339</v>
      </c>
      <c r="C99" s="100" t="s">
        <v>80</v>
      </c>
      <c r="D99" s="96" t="s">
        <v>340</v>
      </c>
      <c r="E99" s="96"/>
      <c r="F99" s="96"/>
      <c r="G99" s="97">
        <f>G100</f>
        <v>452.4</v>
      </c>
      <c r="H99" s="93"/>
    </row>
    <row r="100" spans="1:8" ht="52.5" customHeight="1">
      <c r="A100" s="110" t="s">
        <v>341</v>
      </c>
      <c r="B100" s="101" t="s">
        <v>342</v>
      </c>
      <c r="C100" s="100" t="s">
        <v>80</v>
      </c>
      <c r="D100" s="96" t="s">
        <v>340</v>
      </c>
      <c r="E100" s="96" t="s">
        <v>343</v>
      </c>
      <c r="F100" s="96"/>
      <c r="G100" s="97">
        <f>G101</f>
        <v>452.4</v>
      </c>
      <c r="H100" s="93"/>
    </row>
    <row r="101" spans="1:8" ht="20.25">
      <c r="A101" s="110" t="s">
        <v>344</v>
      </c>
      <c r="B101" s="101" t="s">
        <v>185</v>
      </c>
      <c r="C101" s="100" t="s">
        <v>80</v>
      </c>
      <c r="D101" s="96" t="s">
        <v>340</v>
      </c>
      <c r="E101" s="96" t="s">
        <v>343</v>
      </c>
      <c r="F101" s="96" t="s">
        <v>186</v>
      </c>
      <c r="G101" s="97">
        <v>452.4</v>
      </c>
      <c r="H101" s="93"/>
    </row>
    <row r="102" spans="1:8" s="125" customFormat="1" ht="20.25">
      <c r="A102" s="110" t="s">
        <v>403</v>
      </c>
      <c r="B102" s="101" t="s">
        <v>404</v>
      </c>
      <c r="C102" s="100" t="s">
        <v>80</v>
      </c>
      <c r="D102" s="96" t="s">
        <v>402</v>
      </c>
      <c r="E102" s="96"/>
      <c r="F102" s="96"/>
      <c r="G102" s="97">
        <f>G103+G105</f>
        <v>6814.299999999999</v>
      </c>
      <c r="H102" s="124"/>
    </row>
    <row r="103" spans="1:8" ht="74.25" customHeight="1">
      <c r="A103" s="94" t="s">
        <v>405</v>
      </c>
      <c r="B103" s="102" t="s">
        <v>195</v>
      </c>
      <c r="C103" s="96" t="s">
        <v>80</v>
      </c>
      <c r="D103" s="96" t="s">
        <v>402</v>
      </c>
      <c r="E103" s="96" t="s">
        <v>400</v>
      </c>
      <c r="F103" s="94"/>
      <c r="G103" s="98">
        <f>G104</f>
        <v>4505.599999999999</v>
      </c>
      <c r="H103" s="93"/>
    </row>
    <row r="104" spans="1:8" ht="18.75">
      <c r="A104" s="94" t="s">
        <v>406</v>
      </c>
      <c r="B104" s="103" t="s">
        <v>185</v>
      </c>
      <c r="C104" s="100" t="s">
        <v>80</v>
      </c>
      <c r="D104" s="96" t="s">
        <v>402</v>
      </c>
      <c r="E104" s="96" t="s">
        <v>400</v>
      </c>
      <c r="F104" s="96" t="s">
        <v>186</v>
      </c>
      <c r="G104" s="97">
        <f>4375.2+130.4</f>
        <v>4505.599999999999</v>
      </c>
      <c r="H104" s="93"/>
    </row>
    <row r="105" spans="1:8" ht="53.25" customHeight="1">
      <c r="A105" s="94" t="s">
        <v>407</v>
      </c>
      <c r="B105" s="101" t="s">
        <v>196</v>
      </c>
      <c r="C105" s="100" t="s">
        <v>80</v>
      </c>
      <c r="D105" s="96" t="s">
        <v>402</v>
      </c>
      <c r="E105" s="96" t="s">
        <v>401</v>
      </c>
      <c r="F105" s="96"/>
      <c r="G105" s="97">
        <f>G106</f>
        <v>2308.7</v>
      </c>
      <c r="H105" s="93"/>
    </row>
    <row r="106" spans="1:8" ht="18.75">
      <c r="A106" s="94" t="s">
        <v>408</v>
      </c>
      <c r="B106" s="103" t="s">
        <v>185</v>
      </c>
      <c r="C106" s="100" t="s">
        <v>80</v>
      </c>
      <c r="D106" s="96" t="s">
        <v>402</v>
      </c>
      <c r="E106" s="96" t="s">
        <v>401</v>
      </c>
      <c r="F106" s="96" t="s">
        <v>186</v>
      </c>
      <c r="G106" s="97">
        <v>2308.7</v>
      </c>
      <c r="H106" s="93"/>
    </row>
    <row r="107" spans="1:8" ht="81">
      <c r="A107" s="176" t="s">
        <v>345</v>
      </c>
      <c r="B107" s="217" t="s">
        <v>346</v>
      </c>
      <c r="C107" s="106" t="s">
        <v>347</v>
      </c>
      <c r="D107" s="106"/>
      <c r="E107" s="106"/>
      <c r="F107" s="106"/>
      <c r="G107" s="109">
        <f>G108+G124</f>
        <v>10665.600000000002</v>
      </c>
      <c r="H107" s="93"/>
    </row>
    <row r="108" spans="1:8" ht="20.25">
      <c r="A108" s="106" t="s">
        <v>348</v>
      </c>
      <c r="B108" s="155" t="s">
        <v>170</v>
      </c>
      <c r="C108" s="106" t="s">
        <v>347</v>
      </c>
      <c r="D108" s="106" t="s">
        <v>171</v>
      </c>
      <c r="E108" s="106"/>
      <c r="F108" s="106"/>
      <c r="G108" s="109">
        <f>G109+G112+G121</f>
        <v>9356.100000000002</v>
      </c>
      <c r="H108" s="93"/>
    </row>
    <row r="109" spans="1:8" ht="51.75" customHeight="1">
      <c r="A109" s="96" t="s">
        <v>349</v>
      </c>
      <c r="B109" s="156" t="s">
        <v>350</v>
      </c>
      <c r="C109" s="96" t="s">
        <v>347</v>
      </c>
      <c r="D109" s="96" t="s">
        <v>351</v>
      </c>
      <c r="E109" s="96"/>
      <c r="F109" s="96"/>
      <c r="G109" s="98">
        <f>G110</f>
        <v>880.2</v>
      </c>
      <c r="H109" s="93"/>
    </row>
    <row r="110" spans="1:8" ht="35.25" customHeight="1">
      <c r="A110" s="96" t="s">
        <v>352</v>
      </c>
      <c r="B110" s="95" t="s">
        <v>353</v>
      </c>
      <c r="C110" s="96" t="s">
        <v>347</v>
      </c>
      <c r="D110" s="96" t="s">
        <v>351</v>
      </c>
      <c r="E110" s="96" t="s">
        <v>354</v>
      </c>
      <c r="F110" s="96"/>
      <c r="G110" s="97">
        <f>G111</f>
        <v>880.2</v>
      </c>
      <c r="H110" s="93"/>
    </row>
    <row r="111" spans="1:8" ht="93.75">
      <c r="A111" s="96" t="s">
        <v>352</v>
      </c>
      <c r="B111" s="99" t="s">
        <v>178</v>
      </c>
      <c r="C111" s="96" t="s">
        <v>347</v>
      </c>
      <c r="D111" s="96" t="s">
        <v>351</v>
      </c>
      <c r="E111" s="96" t="s">
        <v>354</v>
      </c>
      <c r="F111" s="96" t="s">
        <v>179</v>
      </c>
      <c r="G111" s="97">
        <v>880.2</v>
      </c>
      <c r="H111" s="93"/>
    </row>
    <row r="112" spans="1:8" ht="70.5" customHeight="1">
      <c r="A112" s="94" t="s">
        <v>355</v>
      </c>
      <c r="B112" s="111" t="s">
        <v>356</v>
      </c>
      <c r="C112" s="96" t="s">
        <v>347</v>
      </c>
      <c r="D112" s="94" t="s">
        <v>357</v>
      </c>
      <c r="E112" s="94"/>
      <c r="F112" s="94"/>
      <c r="G112" s="98">
        <f>G117+G115+G113</f>
        <v>8403.900000000001</v>
      </c>
      <c r="H112" s="93"/>
    </row>
    <row r="113" spans="1:8" ht="54" customHeight="1">
      <c r="A113" s="94" t="s">
        <v>358</v>
      </c>
      <c r="B113" s="111" t="s">
        <v>359</v>
      </c>
      <c r="C113" s="96" t="s">
        <v>347</v>
      </c>
      <c r="D113" s="94" t="s">
        <v>357</v>
      </c>
      <c r="E113" s="94" t="s">
        <v>360</v>
      </c>
      <c r="F113" s="94"/>
      <c r="G113" s="98">
        <f>G114</f>
        <v>778.3</v>
      </c>
      <c r="H113" s="93"/>
    </row>
    <row r="114" spans="1:8" ht="108.75" customHeight="1">
      <c r="A114" s="94" t="s">
        <v>361</v>
      </c>
      <c r="B114" s="111" t="s">
        <v>362</v>
      </c>
      <c r="C114" s="96" t="s">
        <v>347</v>
      </c>
      <c r="D114" s="94" t="s">
        <v>357</v>
      </c>
      <c r="E114" s="94" t="s">
        <v>360</v>
      </c>
      <c r="F114" s="94" t="s">
        <v>179</v>
      </c>
      <c r="G114" s="144">
        <v>778.3</v>
      </c>
      <c r="H114" s="93"/>
    </row>
    <row r="115" spans="1:8" ht="37.5">
      <c r="A115" s="94" t="s">
        <v>363</v>
      </c>
      <c r="B115" s="111" t="s">
        <v>364</v>
      </c>
      <c r="C115" s="96" t="s">
        <v>347</v>
      </c>
      <c r="D115" s="94" t="s">
        <v>357</v>
      </c>
      <c r="E115" s="94" t="s">
        <v>365</v>
      </c>
      <c r="F115" s="94"/>
      <c r="G115" s="112">
        <f>G116</f>
        <v>93.60000000000001</v>
      </c>
      <c r="H115" s="93"/>
    </row>
    <row r="116" spans="1:8" ht="93.75">
      <c r="A116" s="94" t="s">
        <v>366</v>
      </c>
      <c r="B116" s="99" t="s">
        <v>178</v>
      </c>
      <c r="C116" s="96" t="s">
        <v>347</v>
      </c>
      <c r="D116" s="94" t="s">
        <v>357</v>
      </c>
      <c r="E116" s="94" t="s">
        <v>365</v>
      </c>
      <c r="F116" s="94" t="s">
        <v>179</v>
      </c>
      <c r="G116" s="144">
        <f>109.2-15.6</f>
        <v>93.60000000000001</v>
      </c>
      <c r="H116" s="93"/>
    </row>
    <row r="117" spans="1:8" ht="36" customHeight="1">
      <c r="A117" s="94" t="s">
        <v>367</v>
      </c>
      <c r="B117" s="111" t="s">
        <v>368</v>
      </c>
      <c r="C117" s="96" t="s">
        <v>347</v>
      </c>
      <c r="D117" s="94" t="s">
        <v>357</v>
      </c>
      <c r="E117" s="94"/>
      <c r="F117" s="94"/>
      <c r="G117" s="112">
        <f>G118+G119+G120</f>
        <v>7532.000000000001</v>
      </c>
      <c r="H117" s="93"/>
    </row>
    <row r="118" spans="1:8" ht="90.75" customHeight="1">
      <c r="A118" s="94" t="s">
        <v>369</v>
      </c>
      <c r="B118" s="99" t="s">
        <v>178</v>
      </c>
      <c r="C118" s="96" t="s">
        <v>347</v>
      </c>
      <c r="D118" s="94" t="s">
        <v>357</v>
      </c>
      <c r="E118" s="94" t="s">
        <v>370</v>
      </c>
      <c r="F118" s="94" t="s">
        <v>179</v>
      </c>
      <c r="G118" s="144">
        <f>4315.1+152.1</f>
        <v>4467.200000000001</v>
      </c>
      <c r="H118" s="93"/>
    </row>
    <row r="119" spans="1:9" ht="37.5" customHeight="1">
      <c r="A119" s="94" t="s">
        <v>371</v>
      </c>
      <c r="B119" s="101" t="s">
        <v>183</v>
      </c>
      <c r="C119" s="96" t="s">
        <v>347</v>
      </c>
      <c r="D119" s="94" t="s">
        <v>357</v>
      </c>
      <c r="E119" s="94" t="s">
        <v>370</v>
      </c>
      <c r="F119" s="94" t="s">
        <v>184</v>
      </c>
      <c r="G119" s="282">
        <f>3053.8-9.8</f>
        <v>3044</v>
      </c>
      <c r="H119" s="293" t="s">
        <v>536</v>
      </c>
      <c r="I119" s="292"/>
    </row>
    <row r="120" spans="1:8" ht="18.75">
      <c r="A120" s="94" t="s">
        <v>372</v>
      </c>
      <c r="B120" s="103" t="s">
        <v>188</v>
      </c>
      <c r="C120" s="96" t="s">
        <v>347</v>
      </c>
      <c r="D120" s="94" t="s">
        <v>357</v>
      </c>
      <c r="E120" s="94" t="s">
        <v>370</v>
      </c>
      <c r="F120" s="94" t="s">
        <v>189</v>
      </c>
      <c r="G120" s="282">
        <v>20.8</v>
      </c>
      <c r="H120" s="93"/>
    </row>
    <row r="121" spans="1:8" ht="40.5">
      <c r="A121" s="117" t="s">
        <v>373</v>
      </c>
      <c r="B121" s="157" t="s">
        <v>201</v>
      </c>
      <c r="C121" s="158" t="s">
        <v>347</v>
      </c>
      <c r="D121" s="153" t="s">
        <v>202</v>
      </c>
      <c r="E121" s="153"/>
      <c r="F121" s="153"/>
      <c r="G121" s="177">
        <f>G122</f>
        <v>72</v>
      </c>
      <c r="H121" s="93"/>
    </row>
    <row r="122" spans="1:8" ht="56.25">
      <c r="A122" s="96" t="s">
        <v>374</v>
      </c>
      <c r="B122" s="113" t="s">
        <v>375</v>
      </c>
      <c r="C122" s="100" t="s">
        <v>347</v>
      </c>
      <c r="D122" s="94" t="s">
        <v>202</v>
      </c>
      <c r="E122" s="94" t="s">
        <v>376</v>
      </c>
      <c r="F122" s="94"/>
      <c r="G122" s="112">
        <f>G123</f>
        <v>72</v>
      </c>
      <c r="H122" s="93"/>
    </row>
    <row r="123" spans="1:8" ht="18.75">
      <c r="A123" s="96" t="s">
        <v>377</v>
      </c>
      <c r="B123" s="103" t="s">
        <v>188</v>
      </c>
      <c r="C123" s="100" t="s">
        <v>347</v>
      </c>
      <c r="D123" s="94" t="s">
        <v>202</v>
      </c>
      <c r="E123" s="94" t="s">
        <v>376</v>
      </c>
      <c r="F123" s="94" t="s">
        <v>189</v>
      </c>
      <c r="G123" s="145">
        <v>72</v>
      </c>
      <c r="H123" s="93"/>
    </row>
    <row r="124" spans="1:8" ht="20.25">
      <c r="A124" s="106" t="s">
        <v>378</v>
      </c>
      <c r="B124" s="173" t="s">
        <v>379</v>
      </c>
      <c r="C124" s="108" t="s">
        <v>347</v>
      </c>
      <c r="D124" s="106" t="s">
        <v>380</v>
      </c>
      <c r="E124" s="170"/>
      <c r="F124" s="106"/>
      <c r="G124" s="118">
        <f>G125</f>
        <v>1309.5</v>
      </c>
      <c r="H124" s="93"/>
    </row>
    <row r="125" spans="1:8" ht="20.25" customHeight="1">
      <c r="A125" s="96" t="s">
        <v>381</v>
      </c>
      <c r="B125" s="115" t="s">
        <v>382</v>
      </c>
      <c r="C125" s="116" t="s">
        <v>347</v>
      </c>
      <c r="D125" s="117" t="s">
        <v>383</v>
      </c>
      <c r="E125" s="117"/>
      <c r="F125" s="117"/>
      <c r="G125" s="118">
        <f>G126</f>
        <v>1309.5</v>
      </c>
      <c r="H125" s="93"/>
    </row>
    <row r="126" spans="1:8" ht="184.5" customHeight="1">
      <c r="A126" s="96" t="s">
        <v>381</v>
      </c>
      <c r="B126" s="99" t="s">
        <v>384</v>
      </c>
      <c r="C126" s="100" t="s">
        <v>347</v>
      </c>
      <c r="D126" s="96" t="s">
        <v>383</v>
      </c>
      <c r="E126" s="96" t="s">
        <v>385</v>
      </c>
      <c r="F126" s="96"/>
      <c r="G126" s="114">
        <f>G127</f>
        <v>1309.5</v>
      </c>
      <c r="H126" s="93"/>
    </row>
    <row r="127" spans="1:8" ht="35.25" customHeight="1">
      <c r="A127" s="96" t="s">
        <v>381</v>
      </c>
      <c r="B127" s="101" t="s">
        <v>183</v>
      </c>
      <c r="C127" s="100" t="s">
        <v>347</v>
      </c>
      <c r="D127" s="96" t="s">
        <v>383</v>
      </c>
      <c r="E127" s="96" t="s">
        <v>385</v>
      </c>
      <c r="F127" s="96" t="s">
        <v>184</v>
      </c>
      <c r="G127" s="97">
        <f>1080+229.5</f>
        <v>1309.5</v>
      </c>
      <c r="H127" s="93"/>
    </row>
    <row r="128" spans="1:8" ht="81">
      <c r="A128" s="106" t="s">
        <v>386</v>
      </c>
      <c r="B128" s="178" t="s">
        <v>387</v>
      </c>
      <c r="C128" s="108" t="s">
        <v>388</v>
      </c>
      <c r="D128" s="106"/>
      <c r="E128" s="170"/>
      <c r="F128" s="106"/>
      <c r="G128" s="109">
        <f>G129</f>
        <v>771.7</v>
      </c>
      <c r="H128" s="93"/>
    </row>
    <row r="129" spans="1:8" ht="20.25">
      <c r="A129" s="106" t="s">
        <v>389</v>
      </c>
      <c r="B129" s="173" t="s">
        <v>170</v>
      </c>
      <c r="C129" s="108" t="s">
        <v>388</v>
      </c>
      <c r="D129" s="106" t="s">
        <v>171</v>
      </c>
      <c r="E129" s="170"/>
      <c r="F129" s="106"/>
      <c r="G129" s="109">
        <f>G130</f>
        <v>771.7</v>
      </c>
      <c r="H129" s="93"/>
    </row>
    <row r="130" spans="1:8" ht="37.5">
      <c r="A130" s="96" t="s">
        <v>390</v>
      </c>
      <c r="B130" s="103" t="s">
        <v>391</v>
      </c>
      <c r="C130" s="100" t="s">
        <v>388</v>
      </c>
      <c r="D130" s="96" t="s">
        <v>392</v>
      </c>
      <c r="E130" s="105"/>
      <c r="F130" s="96"/>
      <c r="G130" s="97">
        <f>G131</f>
        <v>771.7</v>
      </c>
      <c r="H130" s="93"/>
    </row>
    <row r="131" spans="1:8" ht="56.25">
      <c r="A131" s="96" t="s">
        <v>393</v>
      </c>
      <c r="B131" s="103" t="s">
        <v>394</v>
      </c>
      <c r="C131" s="100" t="s">
        <v>388</v>
      </c>
      <c r="D131" s="96" t="s">
        <v>392</v>
      </c>
      <c r="E131" s="105" t="s">
        <v>395</v>
      </c>
      <c r="F131" s="96"/>
      <c r="G131" s="97">
        <f>G132+G134+G133</f>
        <v>771.7</v>
      </c>
      <c r="H131" s="93"/>
    </row>
    <row r="132" spans="1:8" ht="93.75">
      <c r="A132" s="96" t="s">
        <v>396</v>
      </c>
      <c r="B132" s="99" t="s">
        <v>178</v>
      </c>
      <c r="C132" s="100" t="s">
        <v>388</v>
      </c>
      <c r="D132" s="96" t="s">
        <v>392</v>
      </c>
      <c r="E132" s="105" t="s">
        <v>395</v>
      </c>
      <c r="F132" s="96" t="s">
        <v>179</v>
      </c>
      <c r="G132" s="97">
        <v>761.7</v>
      </c>
      <c r="H132" s="93"/>
    </row>
    <row r="133" spans="1:8" ht="37.5">
      <c r="A133" s="96" t="s">
        <v>514</v>
      </c>
      <c r="B133" s="101" t="s">
        <v>183</v>
      </c>
      <c r="C133" s="100" t="s">
        <v>388</v>
      </c>
      <c r="D133" s="96" t="s">
        <v>392</v>
      </c>
      <c r="E133" s="105" t="s">
        <v>395</v>
      </c>
      <c r="F133" s="96" t="s">
        <v>184</v>
      </c>
      <c r="G133" s="97">
        <v>6</v>
      </c>
      <c r="H133" s="93"/>
    </row>
    <row r="134" spans="1:8" ht="18.75">
      <c r="A134" s="96" t="s">
        <v>515</v>
      </c>
      <c r="B134" s="111" t="s">
        <v>188</v>
      </c>
      <c r="C134" s="160" t="s">
        <v>388</v>
      </c>
      <c r="D134" s="94" t="s">
        <v>392</v>
      </c>
      <c r="E134" s="105" t="s">
        <v>395</v>
      </c>
      <c r="F134" s="94" t="s">
        <v>189</v>
      </c>
      <c r="G134" s="98">
        <v>4</v>
      </c>
      <c r="H134" s="93"/>
    </row>
    <row r="135" spans="1:10" s="216" customFormat="1" ht="18">
      <c r="A135" s="211"/>
      <c r="B135" s="212" t="s">
        <v>397</v>
      </c>
      <c r="C135" s="213"/>
      <c r="D135" s="214"/>
      <c r="E135" s="214"/>
      <c r="F135" s="214"/>
      <c r="G135" s="215">
        <f>G128+G107+G9</f>
        <v>62409.600000000006</v>
      </c>
      <c r="H135" s="224"/>
      <c r="I135" s="224"/>
      <c r="J135" s="224"/>
    </row>
    <row r="136" ht="18.75">
      <c r="G136" s="267"/>
    </row>
    <row r="137" ht="15">
      <c r="G137" s="119"/>
    </row>
    <row r="139" ht="15">
      <c r="G139" s="119"/>
    </row>
    <row r="140" ht="15">
      <c r="G140" s="119">
        <f>G135-Доходы!E66</f>
        <v>0</v>
      </c>
    </row>
  </sheetData>
  <sheetProtection/>
  <autoFilter ref="A7:G137"/>
  <mergeCells count="3">
    <mergeCell ref="A6:G6"/>
    <mergeCell ref="H16:I16"/>
    <mergeCell ref="H119:I119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4" manualBreakCount="4">
    <brk id="31" max="6" man="1"/>
    <brk id="55" max="6" man="1"/>
    <brk id="83" max="6" man="1"/>
    <brk id="1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53"/>
  <sheetViews>
    <sheetView tabSelected="1" view="pageBreakPreview" zoomScale="80" zoomScaleNormal="70" zoomScaleSheetLayoutView="80" zoomScalePageLayoutView="0" workbookViewId="0" topLeftCell="A115">
      <selection activeCell="G5" sqref="G5"/>
    </sheetView>
  </sheetViews>
  <sheetFormatPr defaultColWidth="9.140625" defaultRowHeight="15"/>
  <cols>
    <col min="1" max="1" width="13.00390625" style="128" customWidth="1"/>
    <col min="2" max="2" width="71.421875" style="81" customWidth="1"/>
    <col min="3" max="3" width="12.8515625" style="78" customWidth="1"/>
    <col min="4" max="4" width="17.8515625" style="143" customWidth="1"/>
    <col min="5" max="5" width="15.140625" style="78" customWidth="1"/>
    <col min="6" max="6" width="14.140625" style="78" hidden="1" customWidth="1"/>
    <col min="7" max="7" width="18.421875" style="3" customWidth="1"/>
    <col min="8" max="8" width="13.421875" style="3" customWidth="1"/>
    <col min="9" max="9" width="12.421875" style="3" bestFit="1" customWidth="1"/>
    <col min="10" max="16" width="0" style="3" hidden="1" customWidth="1"/>
    <col min="17" max="252" width="9.140625" style="3" customWidth="1"/>
    <col min="253" max="253" width="13.00390625" style="3" customWidth="1"/>
    <col min="254" max="254" width="71.421875" style="3" customWidth="1"/>
    <col min="255" max="255" width="12.8515625" style="3" customWidth="1"/>
    <col min="256" max="16384" width="17.8515625" style="3" customWidth="1"/>
  </cols>
  <sheetData>
    <row r="1" spans="2:7" ht="21.75" customHeight="1">
      <c r="B1" s="129"/>
      <c r="C1" s="77"/>
      <c r="D1" s="141"/>
      <c r="E1" s="3"/>
      <c r="F1" s="79"/>
      <c r="G1" s="120" t="s">
        <v>409</v>
      </c>
    </row>
    <row r="2" spans="1:7" ht="19.5" customHeight="1">
      <c r="A2" s="80"/>
      <c r="B2" s="129"/>
      <c r="C2" s="77"/>
      <c r="D2" s="141"/>
      <c r="E2" s="3"/>
      <c r="F2" s="120"/>
      <c r="G2" s="120" t="s">
        <v>516</v>
      </c>
    </row>
    <row r="3" spans="1:8" ht="19.5" customHeight="1">
      <c r="A3" s="80"/>
      <c r="B3" s="3"/>
      <c r="C3" s="12"/>
      <c r="D3" s="142"/>
      <c r="E3" s="82"/>
      <c r="F3" s="82"/>
      <c r="G3" s="83" t="s">
        <v>497</v>
      </c>
      <c r="H3" s="130"/>
    </row>
    <row r="4" spans="1:8" ht="19.5" customHeight="1">
      <c r="A4" s="80"/>
      <c r="B4" s="131"/>
      <c r="C4" s="132"/>
      <c r="D4" s="141"/>
      <c r="E4" s="130"/>
      <c r="F4" s="82"/>
      <c r="G4" s="83" t="s">
        <v>538</v>
      </c>
      <c r="H4" s="130"/>
    </row>
    <row r="5" spans="1:8" ht="19.5" customHeight="1">
      <c r="A5" s="80"/>
      <c r="B5" s="131"/>
      <c r="C5" s="132"/>
      <c r="D5" s="141"/>
      <c r="E5" s="130"/>
      <c r="F5" s="82"/>
      <c r="G5" s="83"/>
      <c r="H5" s="130"/>
    </row>
    <row r="6" spans="1:7" ht="45" customHeight="1">
      <c r="A6" s="291" t="s">
        <v>500</v>
      </c>
      <c r="B6" s="291"/>
      <c r="C6" s="291"/>
      <c r="D6" s="291"/>
      <c r="E6" s="291"/>
      <c r="F6" s="291"/>
      <c r="G6" s="291"/>
    </row>
    <row r="7" spans="1:7" ht="75.75" customHeight="1">
      <c r="A7" s="146" t="s">
        <v>156</v>
      </c>
      <c r="B7" s="146" t="s">
        <v>157</v>
      </c>
      <c r="C7" s="146" t="s">
        <v>159</v>
      </c>
      <c r="D7" s="179" t="s">
        <v>160</v>
      </c>
      <c r="E7" s="146" t="s">
        <v>161</v>
      </c>
      <c r="F7" s="146" t="s">
        <v>410</v>
      </c>
      <c r="G7" s="147" t="s">
        <v>162</v>
      </c>
    </row>
    <row r="8" spans="1:7" ht="15.75">
      <c r="A8" s="180">
        <v>1</v>
      </c>
      <c r="B8" s="180">
        <v>2</v>
      </c>
      <c r="C8" s="180" t="s">
        <v>164</v>
      </c>
      <c r="D8" s="181" t="s">
        <v>165</v>
      </c>
      <c r="E8" s="180" t="s">
        <v>166</v>
      </c>
      <c r="F8" s="180" t="s">
        <v>411</v>
      </c>
      <c r="G8" s="182">
        <v>8</v>
      </c>
    </row>
    <row r="9" spans="1:8" s="134" customFormat="1" ht="19.5" customHeight="1">
      <c r="A9" s="117" t="s">
        <v>169</v>
      </c>
      <c r="B9" s="183" t="s">
        <v>170</v>
      </c>
      <c r="C9" s="117" t="s">
        <v>412</v>
      </c>
      <c r="D9" s="184"/>
      <c r="E9" s="117"/>
      <c r="F9" s="117"/>
      <c r="G9" s="121">
        <f>G10+G13+G22+G34+G39+G42</f>
        <v>36218.50000000001</v>
      </c>
      <c r="H9" s="133"/>
    </row>
    <row r="10" spans="1:9" s="134" customFormat="1" ht="36.75" customHeight="1">
      <c r="A10" s="96" t="s">
        <v>15</v>
      </c>
      <c r="B10" s="156" t="s">
        <v>350</v>
      </c>
      <c r="C10" s="96" t="s">
        <v>413</v>
      </c>
      <c r="D10" s="185"/>
      <c r="E10" s="96"/>
      <c r="F10" s="96"/>
      <c r="G10" s="98">
        <f>G11</f>
        <v>880.2</v>
      </c>
      <c r="H10" s="135"/>
      <c r="I10" s="136"/>
    </row>
    <row r="11" spans="1:9" s="134" customFormat="1" ht="18.75" customHeight="1">
      <c r="A11" s="96"/>
      <c r="B11" s="95" t="s">
        <v>353</v>
      </c>
      <c r="C11" s="96" t="s">
        <v>414</v>
      </c>
      <c r="D11" s="185" t="str">
        <f>ВСР!E110</f>
        <v>00201 00010</v>
      </c>
      <c r="E11" s="96"/>
      <c r="F11" s="96"/>
      <c r="G11" s="97">
        <f>G12</f>
        <v>880.2</v>
      </c>
      <c r="H11" s="135"/>
      <c r="I11" s="136"/>
    </row>
    <row r="12" spans="1:9" s="134" customFormat="1" ht="77.25" customHeight="1">
      <c r="A12" s="96"/>
      <c r="B12" s="95" t="s">
        <v>178</v>
      </c>
      <c r="C12" s="96" t="s">
        <v>414</v>
      </c>
      <c r="D12" s="185" t="str">
        <f>ВСР!E111</f>
        <v>00201 00010</v>
      </c>
      <c r="E12" s="96" t="s">
        <v>179</v>
      </c>
      <c r="F12" s="96"/>
      <c r="G12" s="97">
        <f>ВСР!G111</f>
        <v>880.2</v>
      </c>
      <c r="H12" s="135"/>
      <c r="I12" s="136"/>
    </row>
    <row r="13" spans="1:9" s="134" customFormat="1" ht="55.5" customHeight="1">
      <c r="A13" s="94" t="s">
        <v>55</v>
      </c>
      <c r="B13" s="111" t="s">
        <v>356</v>
      </c>
      <c r="C13" s="94" t="s">
        <v>415</v>
      </c>
      <c r="D13" s="186"/>
      <c r="E13" s="94"/>
      <c r="F13" s="94"/>
      <c r="G13" s="98">
        <f>G16+G18+G14</f>
        <v>8403.900000000001</v>
      </c>
      <c r="H13" s="135"/>
      <c r="I13" s="136"/>
    </row>
    <row r="14" spans="1:9" s="134" customFormat="1" ht="16.5" customHeight="1">
      <c r="A14" s="94" t="s">
        <v>58</v>
      </c>
      <c r="B14" s="111" t="s">
        <v>416</v>
      </c>
      <c r="C14" s="94" t="s">
        <v>417</v>
      </c>
      <c r="D14" s="94" t="str">
        <f>ВСР!E113</f>
        <v>00203 00021</v>
      </c>
      <c r="E14" s="94"/>
      <c r="F14" s="94"/>
      <c r="G14" s="98">
        <f>G15</f>
        <v>778.3</v>
      </c>
      <c r="H14" s="135"/>
      <c r="I14" s="136"/>
    </row>
    <row r="15" spans="1:9" s="134" customFormat="1" ht="108.75" customHeight="1">
      <c r="A15" s="94"/>
      <c r="B15" s="111" t="s">
        <v>362</v>
      </c>
      <c r="C15" s="94" t="s">
        <v>417</v>
      </c>
      <c r="D15" s="186" t="s">
        <v>360</v>
      </c>
      <c r="E15" s="94" t="s">
        <v>179</v>
      </c>
      <c r="F15" s="94"/>
      <c r="G15" s="98">
        <f>ВСР!G114</f>
        <v>778.3</v>
      </c>
      <c r="H15" s="135"/>
      <c r="I15" s="136"/>
    </row>
    <row r="16" spans="1:9" s="134" customFormat="1" ht="36.75" customHeight="1">
      <c r="A16" s="94" t="s">
        <v>182</v>
      </c>
      <c r="B16" s="111" t="s">
        <v>364</v>
      </c>
      <c r="C16" s="94" t="s">
        <v>417</v>
      </c>
      <c r="D16" s="94" t="str">
        <f>ВСР!E115</f>
        <v>00203 00022</v>
      </c>
      <c r="E16" s="94"/>
      <c r="F16" s="94"/>
      <c r="G16" s="98">
        <f>G17</f>
        <v>93.60000000000001</v>
      </c>
      <c r="H16" s="135"/>
      <c r="I16" s="136"/>
    </row>
    <row r="17" spans="1:9" s="134" customFormat="1" ht="109.5" customHeight="1">
      <c r="A17" s="94"/>
      <c r="B17" s="111" t="s">
        <v>362</v>
      </c>
      <c r="C17" s="94" t="s">
        <v>417</v>
      </c>
      <c r="D17" s="186" t="s">
        <v>365</v>
      </c>
      <c r="E17" s="94" t="s">
        <v>179</v>
      </c>
      <c r="F17" s="94"/>
      <c r="G17" s="98">
        <f>ВСР!G116</f>
        <v>93.60000000000001</v>
      </c>
      <c r="H17" s="135"/>
      <c r="I17" s="136"/>
    </row>
    <row r="18" spans="1:9" s="134" customFormat="1" ht="34.5" customHeight="1">
      <c r="A18" s="94" t="s">
        <v>187</v>
      </c>
      <c r="B18" s="111" t="s">
        <v>368</v>
      </c>
      <c r="C18" s="94" t="s">
        <v>417</v>
      </c>
      <c r="D18" s="94" t="str">
        <f>ВСР!E118</f>
        <v>00204 00020</v>
      </c>
      <c r="E18" s="94"/>
      <c r="F18" s="94"/>
      <c r="G18" s="98">
        <f>G19+G20+G21</f>
        <v>7532.000000000001</v>
      </c>
      <c r="H18" s="135"/>
      <c r="I18" s="136"/>
    </row>
    <row r="19" spans="1:9" s="134" customFormat="1" ht="72" customHeight="1">
      <c r="A19" s="94"/>
      <c r="B19" s="95" t="s">
        <v>178</v>
      </c>
      <c r="C19" s="94" t="s">
        <v>417</v>
      </c>
      <c r="D19" s="186" t="s">
        <v>370</v>
      </c>
      <c r="E19" s="94" t="s">
        <v>179</v>
      </c>
      <c r="F19" s="94"/>
      <c r="G19" s="98">
        <f>ВСР!G118</f>
        <v>4467.200000000001</v>
      </c>
      <c r="H19" s="135"/>
      <c r="I19" s="136"/>
    </row>
    <row r="20" spans="1:9" s="134" customFormat="1" ht="33.75" customHeight="1">
      <c r="A20" s="94"/>
      <c r="B20" s="101" t="s">
        <v>183</v>
      </c>
      <c r="C20" s="94" t="s">
        <v>417</v>
      </c>
      <c r="D20" s="186" t="s">
        <v>370</v>
      </c>
      <c r="E20" s="94" t="s">
        <v>184</v>
      </c>
      <c r="F20" s="94"/>
      <c r="G20" s="98">
        <f>ВСР!G119</f>
        <v>3044</v>
      </c>
      <c r="H20" s="135"/>
      <c r="I20" s="136"/>
    </row>
    <row r="21" spans="1:9" s="134" customFormat="1" ht="19.5" customHeight="1">
      <c r="A21" s="94"/>
      <c r="B21" s="111" t="s">
        <v>188</v>
      </c>
      <c r="C21" s="94" t="s">
        <v>418</v>
      </c>
      <c r="D21" s="186" t="s">
        <v>370</v>
      </c>
      <c r="E21" s="94" t="s">
        <v>189</v>
      </c>
      <c r="F21" s="94"/>
      <c r="G21" s="98">
        <f>ВСР!G120</f>
        <v>20.8</v>
      </c>
      <c r="H21" s="135"/>
      <c r="I21" s="136"/>
    </row>
    <row r="22" spans="1:9" s="134" customFormat="1" ht="54" customHeight="1">
      <c r="A22" s="94" t="s">
        <v>64</v>
      </c>
      <c r="B22" s="53" t="s">
        <v>173</v>
      </c>
      <c r="C22" s="94" t="s">
        <v>419</v>
      </c>
      <c r="D22" s="186"/>
      <c r="E22" s="94"/>
      <c r="F22" s="94"/>
      <c r="G22" s="98">
        <f>G23+G25+G29+G31</f>
        <v>16860.100000000002</v>
      </c>
      <c r="H22" s="135"/>
      <c r="I22" s="136"/>
    </row>
    <row r="23" spans="1:9" s="134" customFormat="1" ht="19.5" customHeight="1">
      <c r="A23" s="94" t="s">
        <v>203</v>
      </c>
      <c r="B23" s="95" t="s">
        <v>176</v>
      </c>
      <c r="C23" s="94" t="s">
        <v>420</v>
      </c>
      <c r="D23" s="94" t="str">
        <f>ВСР!E13</f>
        <v>00205 00030</v>
      </c>
      <c r="E23" s="94"/>
      <c r="F23" s="94"/>
      <c r="G23" s="98">
        <f>G24</f>
        <v>1105.7</v>
      </c>
      <c r="H23" s="133"/>
      <c r="I23" s="136"/>
    </row>
    <row r="24" spans="1:8" s="134" customFormat="1" ht="73.5" customHeight="1">
      <c r="A24" s="94"/>
      <c r="B24" s="95" t="s">
        <v>178</v>
      </c>
      <c r="C24" s="94" t="s">
        <v>420</v>
      </c>
      <c r="D24" s="186" t="s">
        <v>177</v>
      </c>
      <c r="E24" s="96" t="s">
        <v>179</v>
      </c>
      <c r="F24" s="96"/>
      <c r="G24" s="97">
        <f>ВСР!G13</f>
        <v>1105.7</v>
      </c>
      <c r="H24" s="133"/>
    </row>
    <row r="25" spans="1:7" ht="70.5" customHeight="1">
      <c r="A25" s="187" t="s">
        <v>207</v>
      </c>
      <c r="B25" s="188" t="s">
        <v>180</v>
      </c>
      <c r="C25" s="94" t="s">
        <v>420</v>
      </c>
      <c r="D25" s="94" t="str">
        <f>ВСР!E15</f>
        <v>00206 00030</v>
      </c>
      <c r="E25" s="94"/>
      <c r="F25" s="94"/>
      <c r="G25" s="98">
        <f>G26+G27+G28</f>
        <v>13373.1</v>
      </c>
    </row>
    <row r="26" spans="1:7" ht="71.25" customHeight="1">
      <c r="A26" s="189"/>
      <c r="B26" s="190" t="s">
        <v>178</v>
      </c>
      <c r="C26" s="96" t="s">
        <v>420</v>
      </c>
      <c r="D26" s="186" t="s">
        <v>181</v>
      </c>
      <c r="E26" s="94" t="s">
        <v>179</v>
      </c>
      <c r="F26" s="94"/>
      <c r="G26" s="98">
        <f>ВСР!G15</f>
        <v>10427.300000000001</v>
      </c>
    </row>
    <row r="27" spans="1:16" s="81" customFormat="1" ht="37.5">
      <c r="A27" s="189"/>
      <c r="B27" s="191" t="s">
        <v>183</v>
      </c>
      <c r="C27" s="96" t="s">
        <v>420</v>
      </c>
      <c r="D27" s="186" t="s">
        <v>181</v>
      </c>
      <c r="E27" s="94" t="s">
        <v>184</v>
      </c>
      <c r="F27" s="94"/>
      <c r="G27" s="98">
        <f>ВСР!G16</f>
        <v>2884.4</v>
      </c>
      <c r="H27" s="3"/>
      <c r="I27" s="3"/>
      <c r="J27" s="3"/>
      <c r="K27" s="3"/>
      <c r="L27" s="3"/>
      <c r="M27" s="3"/>
      <c r="N27" s="3"/>
      <c r="O27" s="3"/>
      <c r="P27" s="3"/>
    </row>
    <row r="28" spans="1:7" ht="22.5" customHeight="1">
      <c r="A28" s="189"/>
      <c r="B28" s="163" t="s">
        <v>188</v>
      </c>
      <c r="C28" s="94" t="s">
        <v>420</v>
      </c>
      <c r="D28" s="186" t="s">
        <v>181</v>
      </c>
      <c r="E28" s="94" t="s">
        <v>189</v>
      </c>
      <c r="F28" s="96"/>
      <c r="G28" s="97">
        <f>ВСР!G17</f>
        <v>61.4</v>
      </c>
    </row>
    <row r="29" spans="1:7" ht="75">
      <c r="A29" s="187" t="s">
        <v>213</v>
      </c>
      <c r="B29" s="164" t="s">
        <v>190</v>
      </c>
      <c r="C29" s="96" t="s">
        <v>420</v>
      </c>
      <c r="D29" s="96" t="str">
        <f>ВСР!E18</f>
        <v>09200 G0100</v>
      </c>
      <c r="E29" s="96"/>
      <c r="F29" s="96"/>
      <c r="G29" s="97">
        <f>G30</f>
        <v>6</v>
      </c>
    </row>
    <row r="30" spans="1:7" ht="37.5">
      <c r="A30" s="189"/>
      <c r="B30" s="192" t="s">
        <v>183</v>
      </c>
      <c r="C30" s="96" t="s">
        <v>420</v>
      </c>
      <c r="D30" s="185" t="s">
        <v>398</v>
      </c>
      <c r="E30" s="96" t="s">
        <v>184</v>
      </c>
      <c r="F30" s="96"/>
      <c r="G30" s="97">
        <f>ВСР!G19</f>
        <v>6</v>
      </c>
    </row>
    <row r="31" spans="1:7" ht="75">
      <c r="A31" s="187" t="s">
        <v>218</v>
      </c>
      <c r="B31" s="99" t="s">
        <v>192</v>
      </c>
      <c r="C31" s="96" t="s">
        <v>420</v>
      </c>
      <c r="D31" s="105" t="str">
        <f>ВСР!E20</f>
        <v>00200 G0850</v>
      </c>
      <c r="E31" s="96"/>
      <c r="F31" s="96"/>
      <c r="G31" s="97">
        <f>SUM(G32:G33)</f>
        <v>2375.2999999999997</v>
      </c>
    </row>
    <row r="32" spans="1:7" ht="73.5" customHeight="1">
      <c r="A32" s="189"/>
      <c r="B32" s="99" t="s">
        <v>178</v>
      </c>
      <c r="C32" s="96" t="s">
        <v>420</v>
      </c>
      <c r="D32" s="193" t="s">
        <v>399</v>
      </c>
      <c r="E32" s="96" t="s">
        <v>179</v>
      </c>
      <c r="F32" s="96"/>
      <c r="G32" s="97">
        <f>ВСР!G21</f>
        <v>2210.6</v>
      </c>
    </row>
    <row r="33" spans="1:7" ht="37.5">
      <c r="A33" s="187"/>
      <c r="B33" s="101" t="s">
        <v>183</v>
      </c>
      <c r="C33" s="96" t="s">
        <v>420</v>
      </c>
      <c r="D33" s="193" t="s">
        <v>399</v>
      </c>
      <c r="E33" s="96" t="s">
        <v>184</v>
      </c>
      <c r="F33" s="96"/>
      <c r="G33" s="97">
        <f>ВСР!G22</f>
        <v>164.7</v>
      </c>
    </row>
    <row r="34" spans="1:7" ht="35.25" customHeight="1">
      <c r="A34" s="187" t="s">
        <v>72</v>
      </c>
      <c r="B34" s="191" t="s">
        <v>391</v>
      </c>
      <c r="C34" s="96" t="s">
        <v>421</v>
      </c>
      <c r="D34" s="193"/>
      <c r="E34" s="96"/>
      <c r="F34" s="96"/>
      <c r="G34" s="97">
        <f>G35</f>
        <v>771.7</v>
      </c>
    </row>
    <row r="35" spans="1:7" ht="42" customHeight="1">
      <c r="A35" s="187" t="s">
        <v>74</v>
      </c>
      <c r="B35" s="191" t="s">
        <v>394</v>
      </c>
      <c r="C35" s="96" t="s">
        <v>422</v>
      </c>
      <c r="D35" s="105" t="str">
        <f>ВСР!E131</f>
        <v>02000 00050</v>
      </c>
      <c r="E35" s="96"/>
      <c r="F35" s="96"/>
      <c r="G35" s="97">
        <f>G36+G38+G37</f>
        <v>771.7</v>
      </c>
    </row>
    <row r="36" spans="1:7" ht="72" customHeight="1">
      <c r="A36" s="187"/>
      <c r="B36" s="99" t="s">
        <v>178</v>
      </c>
      <c r="C36" s="96" t="s">
        <v>422</v>
      </c>
      <c r="D36" s="193" t="s">
        <v>395</v>
      </c>
      <c r="E36" s="96" t="s">
        <v>179</v>
      </c>
      <c r="F36" s="96"/>
      <c r="G36" s="97">
        <f>ВСР!G132</f>
        <v>761.7</v>
      </c>
    </row>
    <row r="37" spans="1:7" ht="39" customHeight="1">
      <c r="A37" s="187"/>
      <c r="B37" s="101" t="s">
        <v>183</v>
      </c>
      <c r="C37" s="96" t="s">
        <v>422</v>
      </c>
      <c r="D37" s="186" t="s">
        <v>395</v>
      </c>
      <c r="E37" s="96" t="s">
        <v>184</v>
      </c>
      <c r="F37" s="96"/>
      <c r="G37" s="97">
        <f>ВСР!G133</f>
        <v>6</v>
      </c>
    </row>
    <row r="38" spans="1:7" ht="17.25" customHeight="1">
      <c r="A38" s="187"/>
      <c r="B38" s="194" t="s">
        <v>188</v>
      </c>
      <c r="C38" s="96" t="s">
        <v>422</v>
      </c>
      <c r="D38" s="186" t="s">
        <v>395</v>
      </c>
      <c r="E38" s="94" t="s">
        <v>189</v>
      </c>
      <c r="F38" s="94" t="s">
        <v>189</v>
      </c>
      <c r="G38" s="97">
        <f>ВСР!G134</f>
        <v>4</v>
      </c>
    </row>
    <row r="39" spans="1:7" ht="18.75" customHeight="1">
      <c r="A39" s="187" t="s">
        <v>94</v>
      </c>
      <c r="B39" s="167" t="s">
        <v>423</v>
      </c>
      <c r="C39" s="96" t="s">
        <v>424</v>
      </c>
      <c r="D39" s="185"/>
      <c r="E39" s="96"/>
      <c r="F39" s="96"/>
      <c r="G39" s="97">
        <f>G40</f>
        <v>60</v>
      </c>
    </row>
    <row r="40" spans="1:7" ht="18.75">
      <c r="A40" s="187"/>
      <c r="B40" s="167" t="s">
        <v>199</v>
      </c>
      <c r="C40" s="96" t="s">
        <v>425</v>
      </c>
      <c r="D40" s="96" t="str">
        <f>ВСР!E24</f>
        <v>07001 00060</v>
      </c>
      <c r="E40" s="96"/>
      <c r="F40" s="96"/>
      <c r="G40" s="97">
        <f>G41</f>
        <v>60</v>
      </c>
    </row>
    <row r="41" spans="1:7" ht="18.75">
      <c r="A41" s="187"/>
      <c r="B41" s="167" t="s">
        <v>188</v>
      </c>
      <c r="C41" s="96" t="s">
        <v>425</v>
      </c>
      <c r="D41" s="185" t="s">
        <v>200</v>
      </c>
      <c r="E41" s="96" t="s">
        <v>189</v>
      </c>
      <c r="F41" s="96"/>
      <c r="G41" s="97">
        <f>ВСР!G25</f>
        <v>60</v>
      </c>
    </row>
    <row r="42" spans="1:7" ht="18.75">
      <c r="A42" s="187" t="s">
        <v>128</v>
      </c>
      <c r="B42" s="167" t="s">
        <v>426</v>
      </c>
      <c r="C42" s="96" t="s">
        <v>427</v>
      </c>
      <c r="D42" s="185"/>
      <c r="E42" s="96"/>
      <c r="F42" s="96"/>
      <c r="G42" s="97">
        <f>G43+G49+G55+G47+G53+G57+G45</f>
        <v>9242.6</v>
      </c>
    </row>
    <row r="43" spans="1:7" ht="18.75">
      <c r="A43" s="187" t="s">
        <v>131</v>
      </c>
      <c r="B43" s="164" t="s">
        <v>204</v>
      </c>
      <c r="C43" s="96" t="s">
        <v>215</v>
      </c>
      <c r="D43" s="96" t="str">
        <f>ВСР!E27</f>
        <v>09201 00070</v>
      </c>
      <c r="E43" s="96"/>
      <c r="F43" s="96"/>
      <c r="G43" s="97">
        <v>180</v>
      </c>
    </row>
    <row r="44" spans="1:7" ht="37.5">
      <c r="A44" s="187"/>
      <c r="B44" s="164" t="s">
        <v>183</v>
      </c>
      <c r="C44" s="96" t="s">
        <v>215</v>
      </c>
      <c r="D44" s="185" t="s">
        <v>205</v>
      </c>
      <c r="E44" s="96" t="s">
        <v>184</v>
      </c>
      <c r="F44" s="96"/>
      <c r="G44" s="97">
        <f>ВСР!G28</f>
        <v>180</v>
      </c>
    </row>
    <row r="45" spans="1:7" ht="18.75">
      <c r="A45" s="187" t="s">
        <v>428</v>
      </c>
      <c r="B45" s="101" t="s">
        <v>532</v>
      </c>
      <c r="C45" s="100" t="s">
        <v>80</v>
      </c>
      <c r="D45" s="96" t="s">
        <v>202</v>
      </c>
      <c r="E45" s="96" t="s">
        <v>531</v>
      </c>
      <c r="F45" s="96"/>
      <c r="G45" s="97">
        <f>G46</f>
        <v>77.5</v>
      </c>
    </row>
    <row r="46" spans="1:7" ht="37.5">
      <c r="A46" s="96"/>
      <c r="B46" s="101" t="s">
        <v>183</v>
      </c>
      <c r="C46" s="100" t="s">
        <v>80</v>
      </c>
      <c r="D46" s="96" t="s">
        <v>202</v>
      </c>
      <c r="E46" s="96" t="s">
        <v>531</v>
      </c>
      <c r="F46" s="96" t="s">
        <v>184</v>
      </c>
      <c r="G46" s="97">
        <f>ВСР!G30</f>
        <v>77.5</v>
      </c>
    </row>
    <row r="47" spans="1:7" ht="56.25">
      <c r="A47" s="187" t="s">
        <v>429</v>
      </c>
      <c r="B47" s="113" t="s">
        <v>375</v>
      </c>
      <c r="C47" s="94" t="s">
        <v>215</v>
      </c>
      <c r="D47" s="94" t="str">
        <f>ВСР!E122</f>
        <v>09205 00440</v>
      </c>
      <c r="E47" s="94"/>
      <c r="F47" s="94"/>
      <c r="G47" s="98">
        <f>G48</f>
        <v>72</v>
      </c>
    </row>
    <row r="48" spans="1:7" ht="18.75">
      <c r="A48" s="187"/>
      <c r="B48" s="191" t="s">
        <v>188</v>
      </c>
      <c r="C48" s="94" t="s">
        <v>215</v>
      </c>
      <c r="D48" s="186" t="s">
        <v>376</v>
      </c>
      <c r="E48" s="94" t="s">
        <v>189</v>
      </c>
      <c r="F48" s="96"/>
      <c r="G48" s="97">
        <f>ВСР!G123</f>
        <v>72</v>
      </c>
    </row>
    <row r="49" spans="1:7" ht="75">
      <c r="A49" s="187" t="s">
        <v>430</v>
      </c>
      <c r="B49" s="195" t="s">
        <v>208</v>
      </c>
      <c r="C49" s="96" t="s">
        <v>215</v>
      </c>
      <c r="D49" s="105" t="str">
        <f>ВСР!E32</f>
        <v>09201 00460</v>
      </c>
      <c r="E49" s="96"/>
      <c r="F49" s="96"/>
      <c r="G49" s="97">
        <f>G50+G51+G52</f>
        <v>8868.1</v>
      </c>
    </row>
    <row r="50" spans="1:7" ht="73.5" customHeight="1">
      <c r="A50" s="187"/>
      <c r="B50" s="195" t="s">
        <v>178</v>
      </c>
      <c r="C50" s="96" t="s">
        <v>215</v>
      </c>
      <c r="D50" s="193" t="s">
        <v>209</v>
      </c>
      <c r="E50" s="96" t="s">
        <v>179</v>
      </c>
      <c r="F50" s="96"/>
      <c r="G50" s="97">
        <f>ВСР!G32</f>
        <v>8635.7</v>
      </c>
    </row>
    <row r="51" spans="1:7" ht="37.5">
      <c r="A51" s="187"/>
      <c r="B51" s="164" t="s">
        <v>183</v>
      </c>
      <c r="C51" s="96" t="s">
        <v>215</v>
      </c>
      <c r="D51" s="193" t="s">
        <v>209</v>
      </c>
      <c r="E51" s="96" t="s">
        <v>184</v>
      </c>
      <c r="F51" s="96"/>
      <c r="G51" s="97">
        <f>ВСР!G33</f>
        <v>229.3</v>
      </c>
    </row>
    <row r="52" spans="1:7" ht="18.75">
      <c r="A52" s="187"/>
      <c r="B52" s="163" t="s">
        <v>188</v>
      </c>
      <c r="C52" s="96" t="s">
        <v>215</v>
      </c>
      <c r="D52" s="193" t="s">
        <v>209</v>
      </c>
      <c r="E52" s="96" t="s">
        <v>189</v>
      </c>
      <c r="F52" s="96"/>
      <c r="G52" s="97">
        <f>ВСР!G34</f>
        <v>3.1</v>
      </c>
    </row>
    <row r="53" spans="1:7" ht="56.25">
      <c r="A53" s="187" t="s">
        <v>431</v>
      </c>
      <c r="B53" s="163" t="s">
        <v>214</v>
      </c>
      <c r="C53" s="96" t="s">
        <v>215</v>
      </c>
      <c r="D53" s="105" t="str">
        <f>ВСР!E36</f>
        <v>79507 00180</v>
      </c>
      <c r="E53" s="96"/>
      <c r="F53" s="96"/>
      <c r="G53" s="97">
        <f>G54</f>
        <v>5</v>
      </c>
    </row>
    <row r="54" spans="1:7" ht="37.5">
      <c r="A54" s="187"/>
      <c r="B54" s="164" t="s">
        <v>183</v>
      </c>
      <c r="C54" s="96" t="s">
        <v>215</v>
      </c>
      <c r="D54" s="193" t="s">
        <v>216</v>
      </c>
      <c r="E54" s="96" t="s">
        <v>184</v>
      </c>
      <c r="F54" s="96"/>
      <c r="G54" s="97">
        <f>ВСР!G36</f>
        <v>5</v>
      </c>
    </row>
    <row r="55" spans="1:7" ht="111" customHeight="1">
      <c r="A55" s="187" t="s">
        <v>433</v>
      </c>
      <c r="B55" s="196" t="s">
        <v>432</v>
      </c>
      <c r="C55" s="96" t="s">
        <v>215</v>
      </c>
      <c r="D55" s="96" t="str">
        <f>ВСР!E38</f>
        <v>79508 00520</v>
      </c>
      <c r="E55" s="96"/>
      <c r="F55" s="96"/>
      <c r="G55" s="97">
        <f>G56</f>
        <v>35</v>
      </c>
    </row>
    <row r="56" spans="1:7" ht="36.75" customHeight="1">
      <c r="A56" s="187"/>
      <c r="B56" s="164" t="s">
        <v>183</v>
      </c>
      <c r="C56" s="96" t="s">
        <v>215</v>
      </c>
      <c r="D56" s="185" t="s">
        <v>220</v>
      </c>
      <c r="E56" s="96" t="s">
        <v>184</v>
      </c>
      <c r="F56" s="96"/>
      <c r="G56" s="97">
        <f>ВСР!G38</f>
        <v>35</v>
      </c>
    </row>
    <row r="57" spans="1:7" ht="90" customHeight="1">
      <c r="A57" s="187" t="s">
        <v>537</v>
      </c>
      <c r="B57" s="164" t="s">
        <v>223</v>
      </c>
      <c r="C57" s="96" t="s">
        <v>215</v>
      </c>
      <c r="D57" s="96" t="str">
        <f>ВСР!E39</f>
        <v>79513 00220</v>
      </c>
      <c r="E57" s="96"/>
      <c r="F57" s="96"/>
      <c r="G57" s="97">
        <f>G58</f>
        <v>5</v>
      </c>
    </row>
    <row r="58" spans="1:7" ht="36.75" customHeight="1">
      <c r="A58" s="187"/>
      <c r="B58" s="164" t="s">
        <v>183</v>
      </c>
      <c r="C58" s="96" t="s">
        <v>215</v>
      </c>
      <c r="D58" s="185" t="s">
        <v>224</v>
      </c>
      <c r="E58" s="96" t="s">
        <v>184</v>
      </c>
      <c r="F58" s="96"/>
      <c r="G58" s="97">
        <f>ВСР!G40</f>
        <v>5</v>
      </c>
    </row>
    <row r="59" spans="1:7" ht="37.5">
      <c r="A59" s="197" t="s">
        <v>434</v>
      </c>
      <c r="B59" s="198" t="s">
        <v>226</v>
      </c>
      <c r="C59" s="117" t="s">
        <v>415</v>
      </c>
      <c r="D59" s="184"/>
      <c r="E59" s="117"/>
      <c r="F59" s="117"/>
      <c r="G59" s="121">
        <f>G60</f>
        <v>40</v>
      </c>
    </row>
    <row r="60" spans="1:7" ht="36" customHeight="1">
      <c r="A60" s="187" t="s">
        <v>348</v>
      </c>
      <c r="B60" s="196" t="s">
        <v>228</v>
      </c>
      <c r="C60" s="96" t="s">
        <v>435</v>
      </c>
      <c r="D60" s="185"/>
      <c r="E60" s="96"/>
      <c r="F60" s="96"/>
      <c r="G60" s="97">
        <f>G61</f>
        <v>40</v>
      </c>
    </row>
    <row r="61" spans="1:7" ht="129.75" customHeight="1">
      <c r="A61" s="187" t="s">
        <v>436</v>
      </c>
      <c r="B61" s="199" t="s">
        <v>230</v>
      </c>
      <c r="C61" s="96" t="s">
        <v>437</v>
      </c>
      <c r="D61" s="96" t="str">
        <f>ВСР!E43</f>
        <v>21900 00090</v>
      </c>
      <c r="E61" s="96"/>
      <c r="F61" s="96"/>
      <c r="G61" s="97">
        <f>G62</f>
        <v>40</v>
      </c>
    </row>
    <row r="62" spans="1:7" ht="37.5">
      <c r="A62" s="187"/>
      <c r="B62" s="164" t="s">
        <v>183</v>
      </c>
      <c r="C62" s="96" t="s">
        <v>437</v>
      </c>
      <c r="D62" s="185" t="s">
        <v>231</v>
      </c>
      <c r="E62" s="96" t="s">
        <v>184</v>
      </c>
      <c r="F62" s="96"/>
      <c r="G62" s="97">
        <f>ВСР!G44</f>
        <v>40</v>
      </c>
    </row>
    <row r="63" spans="1:7" ht="18.75">
      <c r="A63" s="197" t="s">
        <v>163</v>
      </c>
      <c r="B63" s="198" t="s">
        <v>233</v>
      </c>
      <c r="C63" s="117" t="s">
        <v>419</v>
      </c>
      <c r="D63" s="184"/>
      <c r="E63" s="117"/>
      <c r="F63" s="117"/>
      <c r="G63" s="121">
        <f>G64</f>
        <v>5</v>
      </c>
    </row>
    <row r="64" spans="1:7" ht="18.75">
      <c r="A64" s="187" t="s">
        <v>389</v>
      </c>
      <c r="B64" s="200" t="s">
        <v>235</v>
      </c>
      <c r="C64" s="96" t="s">
        <v>438</v>
      </c>
      <c r="D64" s="193"/>
      <c r="E64" s="96"/>
      <c r="F64" s="96"/>
      <c r="G64" s="97">
        <f>G65</f>
        <v>5</v>
      </c>
    </row>
    <row r="65" spans="1:7" ht="75">
      <c r="A65" s="187" t="s">
        <v>390</v>
      </c>
      <c r="B65" s="201" t="s">
        <v>439</v>
      </c>
      <c r="C65" s="96" t="s">
        <v>440</v>
      </c>
      <c r="D65" s="105" t="str">
        <f>ВСР!E48</f>
        <v>34500 00100</v>
      </c>
      <c r="E65" s="96"/>
      <c r="F65" s="96"/>
      <c r="G65" s="97">
        <f>G66</f>
        <v>5</v>
      </c>
    </row>
    <row r="66" spans="1:7" ht="37.5">
      <c r="A66" s="187"/>
      <c r="B66" s="95" t="s">
        <v>183</v>
      </c>
      <c r="C66" s="96" t="s">
        <v>440</v>
      </c>
      <c r="D66" s="193" t="s">
        <v>238</v>
      </c>
      <c r="E66" s="96" t="s">
        <v>184</v>
      </c>
      <c r="F66" s="96"/>
      <c r="G66" s="97">
        <f>ВСР!G48</f>
        <v>5</v>
      </c>
    </row>
    <row r="67" spans="1:9" ht="22.5" customHeight="1">
      <c r="A67" s="197" t="s">
        <v>164</v>
      </c>
      <c r="B67" s="127" t="s">
        <v>239</v>
      </c>
      <c r="C67" s="117" t="s">
        <v>441</v>
      </c>
      <c r="D67" s="202"/>
      <c r="E67" s="117"/>
      <c r="F67" s="117"/>
      <c r="G67" s="121">
        <f>G68</f>
        <v>11219.9</v>
      </c>
      <c r="H67" s="225"/>
      <c r="I67" s="226"/>
    </row>
    <row r="68" spans="1:9" ht="18.75">
      <c r="A68" s="187" t="s">
        <v>442</v>
      </c>
      <c r="B68" s="99" t="s">
        <v>241</v>
      </c>
      <c r="C68" s="96" t="s">
        <v>443</v>
      </c>
      <c r="D68" s="193"/>
      <c r="E68" s="96"/>
      <c r="F68" s="96"/>
      <c r="G68" s="97">
        <f>G70+G75+G82+G84+G86+G88</f>
        <v>11219.9</v>
      </c>
      <c r="H68" s="227"/>
      <c r="I68" s="226"/>
    </row>
    <row r="69" spans="1:9" ht="37.5">
      <c r="A69" s="187" t="s">
        <v>444</v>
      </c>
      <c r="B69" s="99" t="s">
        <v>243</v>
      </c>
      <c r="C69" s="96" t="s">
        <v>445</v>
      </c>
      <c r="D69" s="105" t="s">
        <v>493</v>
      </c>
      <c r="E69" s="96"/>
      <c r="F69" s="96"/>
      <c r="G69" s="271">
        <f>G68</f>
        <v>11219.9</v>
      </c>
      <c r="H69" s="227"/>
      <c r="I69" s="226"/>
    </row>
    <row r="70" spans="1:9" ht="18.75">
      <c r="A70" s="187" t="s">
        <v>444</v>
      </c>
      <c r="B70" s="99" t="s">
        <v>244</v>
      </c>
      <c r="C70" s="96" t="s">
        <v>445</v>
      </c>
      <c r="D70" s="105" t="str">
        <f>ВСР!E52</f>
        <v>60001 00130</v>
      </c>
      <c r="E70" s="96"/>
      <c r="F70" s="96"/>
      <c r="G70" s="271">
        <f>G71+G73</f>
        <v>397.40000000000003</v>
      </c>
      <c r="H70" s="227"/>
      <c r="I70" s="226"/>
    </row>
    <row r="71" spans="1:9" ht="37.5">
      <c r="A71" s="187" t="s">
        <v>446</v>
      </c>
      <c r="B71" s="101" t="s">
        <v>245</v>
      </c>
      <c r="C71" s="96" t="s">
        <v>445</v>
      </c>
      <c r="D71" s="105" t="str">
        <f>ВСР!E53</f>
        <v>60001 00132</v>
      </c>
      <c r="E71" s="96"/>
      <c r="F71" s="96"/>
      <c r="G71" s="271">
        <f>G72</f>
        <v>300.1</v>
      </c>
      <c r="H71" s="227"/>
      <c r="I71" s="226"/>
    </row>
    <row r="72" spans="1:9" ht="37.5">
      <c r="A72" s="187"/>
      <c r="B72" s="95" t="s">
        <v>183</v>
      </c>
      <c r="C72" s="96" t="s">
        <v>445</v>
      </c>
      <c r="D72" s="105" t="str">
        <f>ВСР!E54</f>
        <v>60001 00132</v>
      </c>
      <c r="E72" s="96" t="s">
        <v>184</v>
      </c>
      <c r="F72" s="96"/>
      <c r="G72" s="271">
        <f>ВСР!G54</f>
        <v>300.1</v>
      </c>
      <c r="H72" s="227"/>
      <c r="I72" s="226"/>
    </row>
    <row r="73" spans="1:9" ht="72.75" customHeight="1">
      <c r="A73" s="187" t="s">
        <v>447</v>
      </c>
      <c r="B73" s="101" t="s">
        <v>248</v>
      </c>
      <c r="C73" s="96" t="s">
        <v>445</v>
      </c>
      <c r="D73" s="105" t="str">
        <f>ВСР!E55</f>
        <v>60001 00133</v>
      </c>
      <c r="E73" s="96"/>
      <c r="F73" s="96"/>
      <c r="G73" s="271">
        <f>G74</f>
        <v>97.3</v>
      </c>
      <c r="H73" s="227"/>
      <c r="I73" s="226"/>
    </row>
    <row r="74" spans="1:9" ht="37.5">
      <c r="A74" s="187"/>
      <c r="B74" s="101" t="s">
        <v>183</v>
      </c>
      <c r="C74" s="96" t="s">
        <v>445</v>
      </c>
      <c r="D74" s="105" t="str">
        <f>ВСР!E56</f>
        <v>60001 00133</v>
      </c>
      <c r="E74" s="96" t="s">
        <v>184</v>
      </c>
      <c r="F74" s="96"/>
      <c r="G74" s="271">
        <f>ВСР!G56</f>
        <v>97.3</v>
      </c>
      <c r="H74" s="227"/>
      <c r="I74" s="226"/>
    </row>
    <row r="75" spans="1:9" ht="18.75">
      <c r="A75" s="187" t="s">
        <v>494</v>
      </c>
      <c r="B75" s="101" t="s">
        <v>251</v>
      </c>
      <c r="C75" s="96" t="s">
        <v>445</v>
      </c>
      <c r="D75" s="105" t="s">
        <v>495</v>
      </c>
      <c r="E75" s="96"/>
      <c r="F75" s="96"/>
      <c r="G75" s="271">
        <f>G76+G78+G80</f>
        <v>746.8000000000001</v>
      </c>
      <c r="H75" s="227"/>
      <c r="I75" s="226"/>
    </row>
    <row r="76" spans="1:9" ht="37.5">
      <c r="A76" s="187" t="s">
        <v>517</v>
      </c>
      <c r="B76" s="101" t="s">
        <v>253</v>
      </c>
      <c r="C76" s="96" t="s">
        <v>445</v>
      </c>
      <c r="D76" s="105" t="str">
        <f>ВСР!E58</f>
        <v>60003 00151</v>
      </c>
      <c r="E76" s="96"/>
      <c r="F76" s="96"/>
      <c r="G76" s="271">
        <f>G77</f>
        <v>412.4</v>
      </c>
      <c r="H76" s="227"/>
      <c r="I76" s="226"/>
    </row>
    <row r="77" spans="1:9" ht="37.5">
      <c r="A77" s="187"/>
      <c r="B77" s="101" t="s">
        <v>183</v>
      </c>
      <c r="C77" s="96" t="s">
        <v>445</v>
      </c>
      <c r="D77" s="193" t="s">
        <v>254</v>
      </c>
      <c r="E77" s="96" t="s">
        <v>184</v>
      </c>
      <c r="F77" s="96"/>
      <c r="G77" s="271">
        <f>ВСР!G59</f>
        <v>412.4</v>
      </c>
      <c r="H77" s="227"/>
      <c r="I77" s="226"/>
    </row>
    <row r="78" spans="1:9" ht="37.5">
      <c r="A78" s="187" t="s">
        <v>518</v>
      </c>
      <c r="B78" s="101" t="s">
        <v>256</v>
      </c>
      <c r="C78" s="96" t="s">
        <v>445</v>
      </c>
      <c r="D78" s="105" t="str">
        <f>ВСР!E60</f>
        <v>60003 00152</v>
      </c>
      <c r="E78" s="96"/>
      <c r="F78" s="96"/>
      <c r="G78" s="271">
        <f>G79</f>
        <v>169.8</v>
      </c>
      <c r="H78" s="227"/>
      <c r="I78" s="226"/>
    </row>
    <row r="79" spans="1:9" ht="37.5">
      <c r="A79" s="187"/>
      <c r="B79" s="101" t="s">
        <v>183</v>
      </c>
      <c r="C79" s="96" t="s">
        <v>445</v>
      </c>
      <c r="D79" s="105" t="str">
        <f>ВСР!E61</f>
        <v>60003 00152</v>
      </c>
      <c r="E79" s="96" t="s">
        <v>184</v>
      </c>
      <c r="F79" s="96"/>
      <c r="G79" s="271">
        <f>ВСР!G61</f>
        <v>169.8</v>
      </c>
      <c r="H79" s="227"/>
      <c r="I79" s="226"/>
    </row>
    <row r="80" spans="1:9" ht="75">
      <c r="A80" s="187" t="s">
        <v>519</v>
      </c>
      <c r="B80" s="101" t="s">
        <v>259</v>
      </c>
      <c r="C80" s="96" t="s">
        <v>445</v>
      </c>
      <c r="D80" s="105" t="str">
        <f>ВСР!E62</f>
        <v>60003 00153</v>
      </c>
      <c r="E80" s="96"/>
      <c r="F80" s="96"/>
      <c r="G80" s="271">
        <f>G81</f>
        <v>164.6</v>
      </c>
      <c r="H80" s="227"/>
      <c r="I80" s="226"/>
    </row>
    <row r="81" spans="1:9" ht="37.5">
      <c r="A81" s="187"/>
      <c r="B81" s="101" t="s">
        <v>183</v>
      </c>
      <c r="C81" s="96" t="s">
        <v>445</v>
      </c>
      <c r="D81" s="193" t="s">
        <v>260</v>
      </c>
      <c r="E81" s="96" t="s">
        <v>184</v>
      </c>
      <c r="F81" s="96"/>
      <c r="G81" s="271">
        <f>ВСР!G63</f>
        <v>164.6</v>
      </c>
      <c r="H81" s="227"/>
      <c r="I81" s="226"/>
    </row>
    <row r="82" spans="1:9" ht="37.5">
      <c r="A82" s="187" t="s">
        <v>448</v>
      </c>
      <c r="B82" s="101" t="s">
        <v>262</v>
      </c>
      <c r="C82" s="96" t="s">
        <v>445</v>
      </c>
      <c r="D82" s="105" t="str">
        <f>ВСР!E64</f>
        <v>60004 00160</v>
      </c>
      <c r="E82" s="96"/>
      <c r="F82" s="96"/>
      <c r="G82" s="271">
        <f>G83</f>
        <v>692.6</v>
      </c>
      <c r="H82" s="227"/>
      <c r="I82" s="226"/>
    </row>
    <row r="83" spans="1:9" ht="37.5">
      <c r="A83" s="187"/>
      <c r="B83" s="101" t="s">
        <v>183</v>
      </c>
      <c r="C83" s="96" t="s">
        <v>445</v>
      </c>
      <c r="D83" s="193" t="s">
        <v>263</v>
      </c>
      <c r="E83" s="96" t="s">
        <v>184</v>
      </c>
      <c r="F83" s="96"/>
      <c r="G83" s="271">
        <f>ВСР!G65</f>
        <v>692.6</v>
      </c>
      <c r="H83" s="227"/>
      <c r="I83" s="226"/>
    </row>
    <row r="84" spans="1:9" ht="56.25">
      <c r="A84" s="187" t="s">
        <v>449</v>
      </c>
      <c r="B84" s="99" t="s">
        <v>265</v>
      </c>
      <c r="C84" s="96" t="s">
        <v>445</v>
      </c>
      <c r="D84" s="105" t="str">
        <f>ВСР!E66</f>
        <v>60005 00160</v>
      </c>
      <c r="E84" s="96"/>
      <c r="F84" s="96"/>
      <c r="G84" s="271">
        <f>G85</f>
        <v>7609.7</v>
      </c>
      <c r="H84" s="227"/>
      <c r="I84" s="226"/>
    </row>
    <row r="85" spans="1:9" ht="37.5">
      <c r="A85" s="187"/>
      <c r="B85" s="101" t="s">
        <v>183</v>
      </c>
      <c r="C85" s="96" t="s">
        <v>445</v>
      </c>
      <c r="D85" s="193" t="s">
        <v>266</v>
      </c>
      <c r="E85" s="96" t="s">
        <v>184</v>
      </c>
      <c r="F85" s="96"/>
      <c r="G85" s="271">
        <f>ВСР!G67</f>
        <v>7609.7</v>
      </c>
      <c r="H85" s="227"/>
      <c r="I85" s="226"/>
    </row>
    <row r="86" spans="1:9" ht="36" customHeight="1">
      <c r="A86" s="187" t="s">
        <v>450</v>
      </c>
      <c r="B86" s="99" t="s">
        <v>268</v>
      </c>
      <c r="C86" s="96" t="s">
        <v>445</v>
      </c>
      <c r="D86" s="105" t="str">
        <f>ВСР!E68</f>
        <v>60007 00160</v>
      </c>
      <c r="E86" s="96"/>
      <c r="F86" s="96"/>
      <c r="G86" s="97">
        <f>G87</f>
        <v>981.4</v>
      </c>
      <c r="H86" s="227"/>
      <c r="I86" s="226"/>
    </row>
    <row r="87" spans="1:9" ht="37.5">
      <c r="A87" s="187"/>
      <c r="B87" s="101" t="s">
        <v>183</v>
      </c>
      <c r="C87" s="96" t="s">
        <v>445</v>
      </c>
      <c r="D87" s="193" t="s">
        <v>269</v>
      </c>
      <c r="E87" s="96" t="s">
        <v>184</v>
      </c>
      <c r="F87" s="96"/>
      <c r="G87" s="97">
        <f>ВСР!G69</f>
        <v>981.4</v>
      </c>
      <c r="H87" s="227"/>
      <c r="I87" s="226"/>
    </row>
    <row r="88" spans="1:9" ht="54" customHeight="1">
      <c r="A88" s="187" t="s">
        <v>451</v>
      </c>
      <c r="B88" s="101" t="s">
        <v>271</v>
      </c>
      <c r="C88" s="96" t="s">
        <v>445</v>
      </c>
      <c r="D88" s="105" t="str">
        <f>ВСР!E70</f>
        <v>60008 00160</v>
      </c>
      <c r="E88" s="96"/>
      <c r="F88" s="96"/>
      <c r="G88" s="97">
        <f>G89</f>
        <v>792</v>
      </c>
      <c r="H88" s="227"/>
      <c r="I88" s="226"/>
    </row>
    <row r="89" spans="1:9" ht="37.5">
      <c r="A89" s="187"/>
      <c r="B89" s="101" t="s">
        <v>183</v>
      </c>
      <c r="C89" s="96" t="s">
        <v>445</v>
      </c>
      <c r="D89" s="193" t="s">
        <v>272</v>
      </c>
      <c r="E89" s="96" t="s">
        <v>184</v>
      </c>
      <c r="F89" s="96"/>
      <c r="G89" s="97">
        <f>ВСР!G71</f>
        <v>792</v>
      </c>
      <c r="H89" s="225"/>
      <c r="I89" s="226"/>
    </row>
    <row r="90" spans="1:9" ht="18.75">
      <c r="A90" s="197" t="s">
        <v>165</v>
      </c>
      <c r="B90" s="172" t="s">
        <v>274</v>
      </c>
      <c r="C90" s="117" t="s">
        <v>452</v>
      </c>
      <c r="D90" s="202"/>
      <c r="E90" s="117"/>
      <c r="F90" s="117"/>
      <c r="G90" s="121">
        <f>G92</f>
        <v>50</v>
      </c>
      <c r="H90" s="225"/>
      <c r="I90" s="226"/>
    </row>
    <row r="91" spans="1:9" ht="18.75">
      <c r="A91" s="187" t="s">
        <v>453</v>
      </c>
      <c r="B91" s="101" t="s">
        <v>277</v>
      </c>
      <c r="C91" s="96" t="s">
        <v>441</v>
      </c>
      <c r="D91" s="193"/>
      <c r="E91" s="96"/>
      <c r="F91" s="96"/>
      <c r="G91" s="97">
        <f>G92</f>
        <v>50</v>
      </c>
      <c r="H91" s="225"/>
      <c r="I91" s="226"/>
    </row>
    <row r="92" spans="1:9" ht="57.75" customHeight="1">
      <c r="A92" s="187" t="s">
        <v>454</v>
      </c>
      <c r="B92" s="101" t="s">
        <v>280</v>
      </c>
      <c r="C92" s="96" t="s">
        <v>455</v>
      </c>
      <c r="D92" s="105" t="str">
        <f>ВСР!E74</f>
        <v>41000 00170</v>
      </c>
      <c r="E92" s="96"/>
      <c r="F92" s="96"/>
      <c r="G92" s="97">
        <f>G93</f>
        <v>50</v>
      </c>
      <c r="H92" s="225"/>
      <c r="I92" s="226"/>
    </row>
    <row r="93" spans="1:9" ht="37.5">
      <c r="A93" s="187"/>
      <c r="B93" s="101" t="s">
        <v>183</v>
      </c>
      <c r="C93" s="96" t="s">
        <v>455</v>
      </c>
      <c r="D93" s="193" t="s">
        <v>281</v>
      </c>
      <c r="E93" s="96" t="s">
        <v>184</v>
      </c>
      <c r="F93" s="96"/>
      <c r="G93" s="97">
        <f>ВСР!G75</f>
        <v>50</v>
      </c>
      <c r="H93" s="225"/>
      <c r="I93" s="226"/>
    </row>
    <row r="94" spans="1:9" ht="18.75">
      <c r="A94" s="197" t="s">
        <v>166</v>
      </c>
      <c r="B94" s="172" t="s">
        <v>284</v>
      </c>
      <c r="C94" s="117" t="s">
        <v>456</v>
      </c>
      <c r="D94" s="184"/>
      <c r="E94" s="117"/>
      <c r="F94" s="117"/>
      <c r="G94" s="121">
        <f>G95+G99+G102</f>
        <v>340</v>
      </c>
      <c r="H94" s="225"/>
      <c r="I94" s="226"/>
    </row>
    <row r="95" spans="1:9" ht="38.25" customHeight="1">
      <c r="A95" s="187" t="s">
        <v>457</v>
      </c>
      <c r="B95" s="203" t="s">
        <v>287</v>
      </c>
      <c r="C95" s="96" t="s">
        <v>441</v>
      </c>
      <c r="D95" s="185"/>
      <c r="E95" s="96"/>
      <c r="F95" s="96"/>
      <c r="G95" s="97">
        <f>G96</f>
        <v>60</v>
      </c>
      <c r="H95" s="225"/>
      <c r="I95" s="226"/>
    </row>
    <row r="96" spans="1:9" ht="20.25" customHeight="1">
      <c r="A96" s="187"/>
      <c r="B96" s="101" t="s">
        <v>290</v>
      </c>
      <c r="C96" s="96" t="s">
        <v>458</v>
      </c>
      <c r="D96" s="96" t="str">
        <f>ВСР!E78</f>
        <v>42801 00180</v>
      </c>
      <c r="E96" s="96"/>
      <c r="F96" s="96"/>
      <c r="G96" s="97">
        <f>G97</f>
        <v>60</v>
      </c>
      <c r="H96" s="225"/>
      <c r="I96" s="226"/>
    </row>
    <row r="97" spans="1:9" ht="90" customHeight="1">
      <c r="A97" s="187"/>
      <c r="B97" s="101" t="s">
        <v>293</v>
      </c>
      <c r="C97" s="96" t="s">
        <v>458</v>
      </c>
      <c r="D97" s="185" t="s">
        <v>291</v>
      </c>
      <c r="E97" s="96"/>
      <c r="F97" s="96"/>
      <c r="G97" s="97">
        <f>G98</f>
        <v>60</v>
      </c>
      <c r="H97" s="225"/>
      <c r="I97" s="226"/>
    </row>
    <row r="98" spans="1:9" ht="37.5">
      <c r="A98" s="187"/>
      <c r="B98" s="101" t="s">
        <v>183</v>
      </c>
      <c r="C98" s="96" t="s">
        <v>458</v>
      </c>
      <c r="D98" s="185" t="s">
        <v>291</v>
      </c>
      <c r="E98" s="96" t="s">
        <v>184</v>
      </c>
      <c r="F98" s="96"/>
      <c r="G98" s="97">
        <f>ВСР!G80</f>
        <v>60</v>
      </c>
      <c r="H98" s="225"/>
      <c r="I98" s="226"/>
    </row>
    <row r="99" spans="1:9" ht="21.75" customHeight="1">
      <c r="A99" s="187" t="s">
        <v>459</v>
      </c>
      <c r="B99" s="101" t="s">
        <v>296</v>
      </c>
      <c r="C99" s="96" t="s">
        <v>456</v>
      </c>
      <c r="D99" s="193"/>
      <c r="E99" s="96"/>
      <c r="F99" s="96"/>
      <c r="G99" s="97">
        <f>G100</f>
        <v>150</v>
      </c>
      <c r="H99" s="225"/>
      <c r="I99" s="226"/>
    </row>
    <row r="100" spans="1:9" ht="75" customHeight="1">
      <c r="A100" s="187" t="s">
        <v>460</v>
      </c>
      <c r="B100" s="101" t="s">
        <v>299</v>
      </c>
      <c r="C100" s="96" t="s">
        <v>461</v>
      </c>
      <c r="D100" s="96" t="str">
        <f>ВСР!E82</f>
        <v>79505 00190</v>
      </c>
      <c r="E100" s="96"/>
      <c r="F100" s="96"/>
      <c r="G100" s="97">
        <f>G101</f>
        <v>150</v>
      </c>
      <c r="H100" s="225"/>
      <c r="I100" s="226"/>
    </row>
    <row r="101" spans="1:9" ht="37.5">
      <c r="A101" s="187"/>
      <c r="B101" s="101" t="s">
        <v>183</v>
      </c>
      <c r="C101" s="96" t="s">
        <v>461</v>
      </c>
      <c r="D101" s="185" t="s">
        <v>300</v>
      </c>
      <c r="E101" s="96" t="s">
        <v>184</v>
      </c>
      <c r="F101" s="96"/>
      <c r="G101" s="97">
        <f>ВСР!G83</f>
        <v>150</v>
      </c>
      <c r="H101" s="225"/>
      <c r="I101" s="226"/>
    </row>
    <row r="102" spans="1:9" ht="23.25" customHeight="1">
      <c r="A102" s="187" t="s">
        <v>462</v>
      </c>
      <c r="B102" s="101" t="s">
        <v>303</v>
      </c>
      <c r="C102" s="96" t="s">
        <v>463</v>
      </c>
      <c r="D102" s="185"/>
      <c r="E102" s="96"/>
      <c r="F102" s="96"/>
      <c r="G102" s="97">
        <f>G103+G105+G107</f>
        <v>130</v>
      </c>
      <c r="H102" s="225"/>
      <c r="I102" s="226"/>
    </row>
    <row r="103" spans="1:9" ht="72.75" customHeight="1">
      <c r="A103" s="187" t="s">
        <v>464</v>
      </c>
      <c r="B103" s="101" t="s">
        <v>306</v>
      </c>
      <c r="C103" s="100" t="s">
        <v>465</v>
      </c>
      <c r="D103" s="96" t="str">
        <f>ВСР!E85</f>
        <v>79506 00510</v>
      </c>
      <c r="E103" s="96"/>
      <c r="F103" s="96"/>
      <c r="G103" s="97">
        <f>G104</f>
        <v>25</v>
      </c>
      <c r="H103" s="225"/>
      <c r="I103" s="226"/>
    </row>
    <row r="104" spans="1:9" ht="37.5">
      <c r="A104" s="187"/>
      <c r="B104" s="101" t="s">
        <v>183</v>
      </c>
      <c r="C104" s="100" t="s">
        <v>465</v>
      </c>
      <c r="D104" s="96" t="str">
        <f>ВСР!E86</f>
        <v>79506 00510</v>
      </c>
      <c r="E104" s="96" t="s">
        <v>184</v>
      </c>
      <c r="F104" s="96"/>
      <c r="G104" s="97">
        <f>ВСР!G86</f>
        <v>25</v>
      </c>
      <c r="H104" s="225"/>
      <c r="I104" s="226"/>
    </row>
    <row r="105" spans="1:9" ht="72" customHeight="1">
      <c r="A105" s="187" t="s">
        <v>466</v>
      </c>
      <c r="B105" s="204" t="s">
        <v>467</v>
      </c>
      <c r="C105" s="96" t="s">
        <v>465</v>
      </c>
      <c r="D105" s="96" t="str">
        <f>ВСР!E87</f>
        <v>79512 00490</v>
      </c>
      <c r="E105" s="96"/>
      <c r="F105" s="96"/>
      <c r="G105" s="97">
        <f>G106</f>
        <v>55</v>
      </c>
      <c r="H105" s="225"/>
      <c r="I105" s="226"/>
    </row>
    <row r="106" spans="1:9" ht="38.25" customHeight="1">
      <c r="A106" s="187"/>
      <c r="B106" s="101" t="s">
        <v>183</v>
      </c>
      <c r="C106" s="100" t="s">
        <v>465</v>
      </c>
      <c r="D106" s="185" t="s">
        <v>311</v>
      </c>
      <c r="E106" s="96" t="s">
        <v>184</v>
      </c>
      <c r="F106" s="96"/>
      <c r="G106" s="97">
        <f>ВСР!G88</f>
        <v>55</v>
      </c>
      <c r="H106" s="225"/>
      <c r="I106" s="226"/>
    </row>
    <row r="107" spans="1:9" ht="75">
      <c r="A107" s="187" t="s">
        <v>468</v>
      </c>
      <c r="B107" s="101" t="s">
        <v>314</v>
      </c>
      <c r="C107" s="100" t="s">
        <v>465</v>
      </c>
      <c r="D107" s="96" t="str">
        <f>ВСР!E89</f>
        <v>79514 00530</v>
      </c>
      <c r="E107" s="96"/>
      <c r="F107" s="96"/>
      <c r="G107" s="97">
        <f>G108</f>
        <v>50</v>
      </c>
      <c r="H107" s="225"/>
      <c r="I107" s="226"/>
    </row>
    <row r="108" spans="1:9" ht="37.5" customHeight="1">
      <c r="A108" s="187"/>
      <c r="B108" s="101" t="s">
        <v>183</v>
      </c>
      <c r="C108" s="100" t="s">
        <v>465</v>
      </c>
      <c r="D108" s="185" t="s">
        <v>315</v>
      </c>
      <c r="E108" s="96" t="s">
        <v>184</v>
      </c>
      <c r="F108" s="96"/>
      <c r="G108" s="97">
        <f>ВСР!G90</f>
        <v>50</v>
      </c>
      <c r="H108" s="225"/>
      <c r="I108" s="226"/>
    </row>
    <row r="109" spans="1:9" ht="19.5" customHeight="1">
      <c r="A109" s="197" t="s">
        <v>411</v>
      </c>
      <c r="B109" s="172" t="s">
        <v>318</v>
      </c>
      <c r="C109" s="117" t="s">
        <v>469</v>
      </c>
      <c r="D109" s="184"/>
      <c r="E109" s="117"/>
      <c r="F109" s="117"/>
      <c r="G109" s="121">
        <f>G110+G113</f>
        <v>5960</v>
      </c>
      <c r="H109" s="225"/>
      <c r="I109" s="226"/>
    </row>
    <row r="110" spans="1:9" ht="21.75" customHeight="1">
      <c r="A110" s="187" t="s">
        <v>470</v>
      </c>
      <c r="B110" s="101" t="s">
        <v>321</v>
      </c>
      <c r="C110" s="96" t="s">
        <v>412</v>
      </c>
      <c r="D110" s="185"/>
      <c r="E110" s="96"/>
      <c r="F110" s="96"/>
      <c r="G110" s="97">
        <f>G111</f>
        <v>5330</v>
      </c>
      <c r="H110" s="225"/>
      <c r="I110" s="226"/>
    </row>
    <row r="111" spans="1:9" ht="55.5" customHeight="1">
      <c r="A111" s="187" t="s">
        <v>471</v>
      </c>
      <c r="B111" s="99" t="s">
        <v>472</v>
      </c>
      <c r="C111" s="96" t="s">
        <v>473</v>
      </c>
      <c r="D111" s="96" t="str">
        <f>ВСР!E93</f>
        <v>45011 00200</v>
      </c>
      <c r="E111" s="96"/>
      <c r="F111" s="96"/>
      <c r="G111" s="97">
        <f>G112</f>
        <v>5330</v>
      </c>
      <c r="H111" s="225"/>
      <c r="I111" s="226"/>
    </row>
    <row r="112" spans="1:9" ht="37.5">
      <c r="A112" s="187"/>
      <c r="B112" s="101" t="s">
        <v>183</v>
      </c>
      <c r="C112" s="96" t="s">
        <v>474</v>
      </c>
      <c r="D112" s="185" t="s">
        <v>326</v>
      </c>
      <c r="E112" s="96" t="s">
        <v>184</v>
      </c>
      <c r="F112" s="96"/>
      <c r="G112" s="97">
        <f>ВСР!G94</f>
        <v>5330</v>
      </c>
      <c r="H112" s="225"/>
      <c r="I112" s="226"/>
    </row>
    <row r="113" spans="1:9" ht="37.5">
      <c r="A113" s="187" t="s">
        <v>475</v>
      </c>
      <c r="B113" s="101" t="s">
        <v>329</v>
      </c>
      <c r="C113" s="96" t="s">
        <v>419</v>
      </c>
      <c r="D113" s="185"/>
      <c r="E113" s="96"/>
      <c r="F113" s="96"/>
      <c r="G113" s="97">
        <f>G114</f>
        <v>630</v>
      </c>
      <c r="H113" s="225"/>
      <c r="I113" s="226"/>
    </row>
    <row r="114" spans="1:9" ht="53.25" customHeight="1">
      <c r="A114" s="187" t="s">
        <v>476</v>
      </c>
      <c r="B114" s="101" t="s">
        <v>477</v>
      </c>
      <c r="C114" s="96" t="s">
        <v>330</v>
      </c>
      <c r="D114" s="96" t="str">
        <f>ВСР!E96</f>
        <v>45009 00560</v>
      </c>
      <c r="E114" s="96"/>
      <c r="F114" s="96"/>
      <c r="G114" s="97">
        <f>G115</f>
        <v>630</v>
      </c>
      <c r="I114" s="226"/>
    </row>
    <row r="115" spans="1:9" ht="37.5">
      <c r="A115" s="187"/>
      <c r="B115" s="101" t="s">
        <v>183</v>
      </c>
      <c r="C115" s="96" t="s">
        <v>330</v>
      </c>
      <c r="D115" s="185" t="s">
        <v>333</v>
      </c>
      <c r="E115" s="96" t="s">
        <v>184</v>
      </c>
      <c r="F115" s="96"/>
      <c r="G115" s="97">
        <f>ВСР!G97</f>
        <v>630</v>
      </c>
      <c r="I115" s="226"/>
    </row>
    <row r="116" spans="1:9" ht="18.75">
      <c r="A116" s="197" t="s">
        <v>478</v>
      </c>
      <c r="B116" s="115" t="s">
        <v>336</v>
      </c>
      <c r="C116" s="117" t="s">
        <v>479</v>
      </c>
      <c r="D116" s="184"/>
      <c r="E116" s="117"/>
      <c r="F116" s="117"/>
      <c r="G116" s="121">
        <f>G120+G117</f>
        <v>7266.699999999999</v>
      </c>
      <c r="I116" s="226"/>
    </row>
    <row r="117" spans="1:9" ht="18.75">
      <c r="A117" s="96" t="s">
        <v>480</v>
      </c>
      <c r="B117" s="101" t="s">
        <v>339</v>
      </c>
      <c r="C117" s="100" t="s">
        <v>415</v>
      </c>
      <c r="D117" s="185"/>
      <c r="E117" s="96"/>
      <c r="F117" s="96"/>
      <c r="G117" s="97">
        <f>G118</f>
        <v>452.4</v>
      </c>
      <c r="I117" s="226"/>
    </row>
    <row r="118" spans="1:9" ht="56.25">
      <c r="A118" s="187"/>
      <c r="B118" s="101" t="s">
        <v>342</v>
      </c>
      <c r="C118" s="100" t="s">
        <v>481</v>
      </c>
      <c r="D118" s="96" t="str">
        <f>ВСР!E100</f>
        <v>50581 00230</v>
      </c>
      <c r="E118" s="96"/>
      <c r="F118" s="96"/>
      <c r="G118" s="97">
        <f>G119</f>
        <v>452.4</v>
      </c>
      <c r="I118" s="226"/>
    </row>
    <row r="119" spans="1:7" ht="18.75">
      <c r="A119" s="187"/>
      <c r="B119" s="101" t="s">
        <v>185</v>
      </c>
      <c r="C119" s="100" t="s">
        <v>481</v>
      </c>
      <c r="D119" s="185" t="s">
        <v>343</v>
      </c>
      <c r="E119" s="96" t="s">
        <v>186</v>
      </c>
      <c r="F119" s="96" t="s">
        <v>186</v>
      </c>
      <c r="G119" s="97">
        <f>ВСР!G101</f>
        <v>452.4</v>
      </c>
    </row>
    <row r="120" spans="1:7" ht="18.75">
      <c r="A120" s="187" t="s">
        <v>482</v>
      </c>
      <c r="B120" s="101" t="s">
        <v>483</v>
      </c>
      <c r="C120" s="96" t="s">
        <v>419</v>
      </c>
      <c r="D120" s="185"/>
      <c r="E120" s="96"/>
      <c r="F120" s="96"/>
      <c r="G120" s="97">
        <f>G121+G123</f>
        <v>6814.299999999999</v>
      </c>
    </row>
    <row r="121" spans="1:7" ht="75" customHeight="1">
      <c r="A121" s="187" t="s">
        <v>484</v>
      </c>
      <c r="B121" s="194" t="s">
        <v>195</v>
      </c>
      <c r="C121" s="96" t="s">
        <v>485</v>
      </c>
      <c r="D121" s="96" t="str">
        <f>ВСР!E103</f>
        <v>51100 G0860</v>
      </c>
      <c r="E121" s="94"/>
      <c r="F121" s="94"/>
      <c r="G121" s="98">
        <f>G122</f>
        <v>4505.599999999999</v>
      </c>
    </row>
    <row r="122" spans="1:7" ht="21" customHeight="1">
      <c r="A122" s="187"/>
      <c r="B122" s="191" t="s">
        <v>185</v>
      </c>
      <c r="C122" s="96" t="s">
        <v>485</v>
      </c>
      <c r="D122" s="185" t="s">
        <v>400</v>
      </c>
      <c r="E122" s="96" t="s">
        <v>186</v>
      </c>
      <c r="F122" s="96"/>
      <c r="G122" s="97">
        <f>ВСР!G104</f>
        <v>4505.599999999999</v>
      </c>
    </row>
    <row r="123" spans="1:7" ht="60.75" customHeight="1">
      <c r="A123" s="187" t="s">
        <v>486</v>
      </c>
      <c r="B123" s="101" t="s">
        <v>196</v>
      </c>
      <c r="C123" s="96" t="s">
        <v>485</v>
      </c>
      <c r="D123" s="105" t="str">
        <f>ВСР!E105</f>
        <v>51100 G0870</v>
      </c>
      <c r="E123" s="96"/>
      <c r="F123" s="96"/>
      <c r="G123" s="97">
        <f>G124</f>
        <v>2308.7</v>
      </c>
    </row>
    <row r="124" spans="1:7" ht="21.75" customHeight="1">
      <c r="A124" s="187"/>
      <c r="B124" s="191" t="s">
        <v>185</v>
      </c>
      <c r="C124" s="96" t="s">
        <v>485</v>
      </c>
      <c r="D124" s="185" t="s">
        <v>401</v>
      </c>
      <c r="E124" s="96" t="s">
        <v>186</v>
      </c>
      <c r="F124" s="96"/>
      <c r="G124" s="97">
        <f>ВСР!G106</f>
        <v>2308.7</v>
      </c>
    </row>
    <row r="125" spans="1:7" ht="18.75">
      <c r="A125" s="197" t="s">
        <v>487</v>
      </c>
      <c r="B125" s="172" t="s">
        <v>379</v>
      </c>
      <c r="C125" s="117" t="s">
        <v>438</v>
      </c>
      <c r="D125" s="202"/>
      <c r="E125" s="117"/>
      <c r="F125" s="117"/>
      <c r="G125" s="121">
        <f>G126</f>
        <v>1309.5</v>
      </c>
    </row>
    <row r="126" spans="1:7" ht="18.75">
      <c r="A126" s="187" t="s">
        <v>488</v>
      </c>
      <c r="B126" s="111" t="s">
        <v>382</v>
      </c>
      <c r="C126" s="96" t="s">
        <v>413</v>
      </c>
      <c r="D126" s="185"/>
      <c r="E126" s="96"/>
      <c r="F126" s="96"/>
      <c r="G126" s="97">
        <f>G127</f>
        <v>1309.5</v>
      </c>
    </row>
    <row r="127" spans="1:7" ht="167.25" customHeight="1">
      <c r="A127" s="187" t="s">
        <v>489</v>
      </c>
      <c r="B127" s="99" t="s">
        <v>384</v>
      </c>
      <c r="C127" s="96" t="s">
        <v>490</v>
      </c>
      <c r="D127" s="96" t="str">
        <f>ВСР!E126</f>
        <v>45701 00250</v>
      </c>
      <c r="E127" s="96"/>
      <c r="F127" s="96"/>
      <c r="G127" s="97">
        <f>G128</f>
        <v>1309.5</v>
      </c>
    </row>
    <row r="128" spans="1:20" ht="37.5">
      <c r="A128" s="187"/>
      <c r="B128" s="101" t="s">
        <v>183</v>
      </c>
      <c r="C128" s="96" t="s">
        <v>490</v>
      </c>
      <c r="D128" s="185" t="s">
        <v>385</v>
      </c>
      <c r="E128" s="96" t="s">
        <v>184</v>
      </c>
      <c r="F128" s="96"/>
      <c r="G128" s="97">
        <f>ВСР!G127</f>
        <v>1309.5</v>
      </c>
      <c r="R128" s="128"/>
      <c r="S128" s="81"/>
      <c r="T128" s="78"/>
    </row>
    <row r="129" spans="1:20" s="210" customFormat="1" ht="20.25">
      <c r="A129" s="205"/>
      <c r="B129" s="206" t="s">
        <v>397</v>
      </c>
      <c r="C129" s="207"/>
      <c r="D129" s="208"/>
      <c r="E129" s="207"/>
      <c r="F129" s="207"/>
      <c r="G129" s="209">
        <f>G9+G59+G63+G67+G90+G94+G109+G116+G125</f>
        <v>62409.600000000006</v>
      </c>
      <c r="R129" s="128"/>
      <c r="S129" s="81"/>
      <c r="T129" s="78"/>
    </row>
    <row r="130" spans="1:20" ht="18.75" hidden="1">
      <c r="A130" s="137"/>
      <c r="R130" s="128"/>
      <c r="S130" s="81"/>
      <c r="T130" s="78"/>
    </row>
    <row r="131" spans="7:20" ht="18" hidden="1">
      <c r="G131" s="138">
        <v>52719.9</v>
      </c>
      <c r="R131" s="128"/>
      <c r="S131" s="81"/>
      <c r="T131" s="78"/>
    </row>
    <row r="132" spans="18:20" ht="12.75" hidden="1">
      <c r="R132" s="128"/>
      <c r="S132" s="81"/>
      <c r="T132" s="78"/>
    </row>
    <row r="133" spans="5:20" ht="12.75" hidden="1">
      <c r="E133" s="78" t="s">
        <v>491</v>
      </c>
      <c r="G133" s="139">
        <f>G129-G131</f>
        <v>9689.700000000004</v>
      </c>
      <c r="R133" s="128"/>
      <c r="S133" s="81"/>
      <c r="T133" s="78"/>
    </row>
    <row r="134" spans="18:20" ht="12.75" hidden="1">
      <c r="R134" s="128"/>
      <c r="S134" s="81"/>
      <c r="T134" s="78"/>
    </row>
    <row r="135" spans="18:20" ht="12.75" hidden="1">
      <c r="R135" s="128"/>
      <c r="S135" s="81"/>
      <c r="T135" s="78"/>
    </row>
    <row r="136" spans="18:20" ht="12.75" hidden="1">
      <c r="R136" s="128"/>
      <c r="S136" s="81"/>
      <c r="T136" s="78"/>
    </row>
    <row r="137" spans="18:20" ht="12.75" hidden="1">
      <c r="R137" s="128"/>
      <c r="S137" s="81"/>
      <c r="T137" s="78"/>
    </row>
    <row r="138" spans="18:20" ht="12.75" hidden="1">
      <c r="R138" s="128"/>
      <c r="S138" s="81"/>
      <c r="T138" s="78"/>
    </row>
    <row r="139" spans="7:20" ht="12.75">
      <c r="G139" s="139">
        <f>ВСР!G135-'Прилож.3 Распр.по ассигн.'!G129</f>
        <v>0</v>
      </c>
      <c r="R139" s="128"/>
      <c r="S139" s="81"/>
      <c r="T139" s="78"/>
    </row>
    <row r="140" spans="7:20" ht="12.75">
      <c r="G140" s="139"/>
      <c r="R140" s="128"/>
      <c r="S140" s="81"/>
      <c r="T140" s="78"/>
    </row>
    <row r="141" spans="18:20" ht="12.75">
      <c r="R141" s="128"/>
      <c r="S141" s="81"/>
      <c r="T141" s="78"/>
    </row>
    <row r="142" spans="7:20" ht="23.25">
      <c r="G142" s="140"/>
      <c r="R142" s="128"/>
      <c r="S142" s="81"/>
      <c r="T142" s="78"/>
    </row>
    <row r="143" spans="18:20" ht="12.75">
      <c r="R143" s="128"/>
      <c r="S143" s="81"/>
      <c r="T143" s="78"/>
    </row>
    <row r="144" spans="18:20" ht="12.75">
      <c r="R144" s="128"/>
      <c r="S144" s="81"/>
      <c r="T144" s="78"/>
    </row>
    <row r="145" spans="18:20" ht="12.75">
      <c r="R145" s="128"/>
      <c r="S145" s="81"/>
      <c r="T145" s="78"/>
    </row>
    <row r="146" spans="18:20" ht="12.75">
      <c r="R146" s="128"/>
      <c r="S146" s="81"/>
      <c r="T146" s="78"/>
    </row>
    <row r="147" spans="18:20" ht="12.75">
      <c r="R147" s="128"/>
      <c r="S147" s="81"/>
      <c r="T147" s="78"/>
    </row>
    <row r="148" spans="18:20" ht="12.75">
      <c r="R148" s="128"/>
      <c r="S148" s="81"/>
      <c r="T148" s="78"/>
    </row>
    <row r="149" spans="18:20" ht="12.75">
      <c r="R149" s="128"/>
      <c r="S149" s="81"/>
      <c r="T149" s="78"/>
    </row>
    <row r="150" spans="18:20" ht="12.75">
      <c r="R150" s="128"/>
      <c r="S150" s="81"/>
      <c r="T150" s="78"/>
    </row>
    <row r="151" spans="18:20" ht="12.75">
      <c r="R151" s="128"/>
      <c r="S151" s="81"/>
      <c r="T151" s="78"/>
    </row>
    <row r="152" spans="18:20" ht="12.75">
      <c r="R152" s="128"/>
      <c r="S152" s="81"/>
      <c r="T152" s="78"/>
    </row>
    <row r="153" spans="18:20" ht="12.75">
      <c r="R153" s="128"/>
      <c r="S153" s="81"/>
      <c r="T153" s="78"/>
    </row>
  </sheetData>
  <sheetProtection/>
  <autoFilter ref="A7:G129"/>
  <mergeCells count="1">
    <mergeCell ref="A6:G6"/>
  </mergeCells>
  <printOptions/>
  <pageMargins left="0.3937007874015748" right="0" top="0.1968503937007874" bottom="0.1968503937007874" header="0.3937007874015748" footer="0.1968503937007874"/>
  <pageSetup fitToHeight="0" fitToWidth="1" horizontalDpi="600" verticalDpi="600" orientation="portrait" scale="68" r:id="rId1"/>
  <rowBreaks count="4" manualBreakCount="4">
    <brk id="25" max="6" man="1"/>
    <brk id="52" max="6" man="1"/>
    <brk id="76" max="6" man="1"/>
    <brk id="10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3"/>
  <sheetViews>
    <sheetView zoomScalePageLayoutView="0" workbookViewId="0" topLeftCell="A1">
      <selection activeCell="B8" sqref="B8:B12"/>
    </sheetView>
  </sheetViews>
  <sheetFormatPr defaultColWidth="9.140625" defaultRowHeight="15"/>
  <cols>
    <col min="1" max="1" width="11.57421875" style="0" customWidth="1"/>
  </cols>
  <sheetData>
    <row r="2" ht="15">
      <c r="A2" t="s">
        <v>520</v>
      </c>
    </row>
    <row r="3" ht="15">
      <c r="A3" t="s">
        <v>521</v>
      </c>
    </row>
    <row r="4" spans="1:18" ht="45.75" customHeight="1">
      <c r="A4" s="294" t="s">
        <v>522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</row>
    <row r="7" spans="1:3" ht="15">
      <c r="A7" t="s">
        <v>523</v>
      </c>
      <c r="C7" t="s">
        <v>529</v>
      </c>
    </row>
    <row r="8" spans="1:3" ht="15">
      <c r="A8" t="s">
        <v>524</v>
      </c>
      <c r="B8">
        <v>458</v>
      </c>
      <c r="C8">
        <v>2777</v>
      </c>
    </row>
    <row r="9" spans="1:2" ht="15">
      <c r="A9" t="s">
        <v>528</v>
      </c>
      <c r="B9">
        <v>-500</v>
      </c>
    </row>
    <row r="10" spans="1:2" ht="15">
      <c r="A10" t="s">
        <v>525</v>
      </c>
      <c r="B10">
        <v>12.7</v>
      </c>
    </row>
    <row r="11" spans="1:2" ht="15">
      <c r="A11" t="s">
        <v>526</v>
      </c>
      <c r="B11">
        <v>-960</v>
      </c>
    </row>
    <row r="12" spans="1:2" ht="15">
      <c r="A12" t="s">
        <v>527</v>
      </c>
      <c r="B12">
        <v>-2000</v>
      </c>
    </row>
    <row r="13" ht="15">
      <c r="B13">
        <f>SUM(B8:B12)</f>
        <v>-2989.3</v>
      </c>
    </row>
  </sheetData>
  <sheetProtection/>
  <mergeCells count="1">
    <mergeCell ref="A4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2016-12-05T12:22:46Z</dcterms:modified>
  <cp:category/>
  <cp:version/>
  <cp:contentType/>
  <cp:contentStatus/>
</cp:coreProperties>
</file>