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745" windowWidth="14805" windowHeight="5370" tabRatio="859" activeTab="3"/>
  </bookViews>
  <sheets>
    <sheet name="Доходы" sheetId="17" r:id="rId1"/>
    <sheet name="ВСР (2)" sheetId="18" r:id="rId2"/>
    <sheet name="Прилож.3 Распр.по ассигн. (2)" sheetId="19" r:id="rId3"/>
    <sheet name="Приложение 4 Источники (2)" sheetId="20" r:id="rId4"/>
  </sheets>
  <externalReferences>
    <externalReference r:id="rId5"/>
    <externalReference r:id="rId6"/>
  </externalReferences>
  <definedNames>
    <definedName name="_xlnm._FilterDatabase" localSheetId="1" hidden="1">'ВСР (2)'!$A$7:$G$146</definedName>
    <definedName name="_xlnm._FilterDatabase" localSheetId="2" hidden="1">'Прилож.3 Распр.по ассигн. (2)'!$A$7:$F$142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'ВСР (2)'!$A$1:$I$146</definedName>
    <definedName name="_xlnm.Print_Area" localSheetId="0">Доходы!$A$1:$G$64</definedName>
    <definedName name="_xlnm.Print_Area" localSheetId="2">'Прилож.3 Распр.по ассигн. (2)'!$A$1:$H$144</definedName>
    <definedName name="_xlnm.Print_Area" localSheetId="3">'Приложение 4 Источники (2)'!$A$1:$E$32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50" i="19" l="1"/>
  <c r="F16" i="17" l="1"/>
  <c r="H22" i="18"/>
  <c r="H38" i="19" l="1"/>
  <c r="G38" i="19"/>
  <c r="F38" i="19"/>
  <c r="G45" i="19"/>
  <c r="G46" i="19"/>
  <c r="H46" i="19"/>
  <c r="G47" i="19"/>
  <c r="H47" i="19"/>
  <c r="F47" i="19"/>
  <c r="H58" i="19"/>
  <c r="G141" i="19"/>
  <c r="H141" i="19"/>
  <c r="G137" i="19"/>
  <c r="H137" i="19"/>
  <c r="G128" i="19"/>
  <c r="H128" i="19"/>
  <c r="G129" i="19"/>
  <c r="H129" i="19"/>
  <c r="F129" i="19"/>
  <c r="F128" i="19"/>
  <c r="G133" i="19"/>
  <c r="H133" i="19"/>
  <c r="G131" i="19"/>
  <c r="H131" i="19"/>
  <c r="G125" i="19"/>
  <c r="H125" i="19"/>
  <c r="G121" i="19"/>
  <c r="H121" i="19"/>
  <c r="G119" i="19"/>
  <c r="H119" i="19"/>
  <c r="G117" i="19"/>
  <c r="H117" i="19"/>
  <c r="G113" i="19"/>
  <c r="H113" i="19"/>
  <c r="G111" i="19"/>
  <c r="H111" i="19"/>
  <c r="G109" i="19"/>
  <c r="H109" i="19"/>
  <c r="G107" i="19"/>
  <c r="H107" i="19"/>
  <c r="G105" i="19"/>
  <c r="H105" i="19"/>
  <c r="G103" i="19"/>
  <c r="H103" i="19"/>
  <c r="G100" i="19"/>
  <c r="H100" i="19"/>
  <c r="G96" i="19"/>
  <c r="H96" i="19"/>
  <c r="G92" i="19"/>
  <c r="H92" i="19"/>
  <c r="F92" i="19"/>
  <c r="G90" i="19"/>
  <c r="H90" i="19"/>
  <c r="F90" i="19"/>
  <c r="G88" i="19"/>
  <c r="H88" i="19"/>
  <c r="G86" i="19"/>
  <c r="H86" i="19"/>
  <c r="G84" i="19"/>
  <c r="H84" i="19"/>
  <c r="G82" i="19"/>
  <c r="H82" i="19"/>
  <c r="G80" i="19"/>
  <c r="H80" i="19"/>
  <c r="G76" i="19"/>
  <c r="H76" i="19"/>
  <c r="G74" i="19"/>
  <c r="H74" i="19"/>
  <c r="G70" i="19"/>
  <c r="H70" i="19"/>
  <c r="G68" i="19"/>
  <c r="H68" i="19"/>
  <c r="G64" i="19"/>
  <c r="H64" i="19"/>
  <c r="H60" i="19"/>
  <c r="G60" i="19"/>
  <c r="F60" i="19"/>
  <c r="G59" i="19"/>
  <c r="H59" i="19"/>
  <c r="H45" i="19" l="1"/>
  <c r="G43" i="19"/>
  <c r="H43" i="19"/>
  <c r="G40" i="19"/>
  <c r="H40" i="19"/>
  <c r="F40" i="19"/>
  <c r="G37" i="19"/>
  <c r="G36" i="19" s="1"/>
  <c r="H37" i="19"/>
  <c r="H36" i="19" s="1"/>
  <c r="G34" i="19"/>
  <c r="H34" i="19"/>
  <c r="G33" i="19"/>
  <c r="H33" i="19"/>
  <c r="G30" i="19"/>
  <c r="H30" i="19"/>
  <c r="G29" i="19"/>
  <c r="H29" i="19"/>
  <c r="G28" i="19"/>
  <c r="H28" i="19"/>
  <c r="G27" i="19"/>
  <c r="H27" i="19"/>
  <c r="G25" i="19"/>
  <c r="H25" i="19"/>
  <c r="G22" i="19"/>
  <c r="H22" i="19"/>
  <c r="G21" i="19"/>
  <c r="H21" i="19"/>
  <c r="H20" i="19"/>
  <c r="F20" i="19"/>
  <c r="G16" i="19"/>
  <c r="H16" i="19"/>
  <c r="G13" i="19"/>
  <c r="H13" i="19"/>
  <c r="F13" i="19"/>
  <c r="F30" i="19"/>
  <c r="F16" i="19"/>
  <c r="F77" i="19"/>
  <c r="G141" i="18"/>
  <c r="G93" i="18"/>
  <c r="G42" i="18"/>
  <c r="I55" i="18"/>
  <c r="H55" i="18"/>
  <c r="G55" i="18"/>
  <c r="I19" i="18"/>
  <c r="H19" i="18"/>
  <c r="G19" i="18"/>
  <c r="G28" i="18"/>
  <c r="I28" i="18"/>
  <c r="H28" i="18"/>
  <c r="G17" i="18"/>
  <c r="E16" i="20"/>
  <c r="C16" i="20"/>
  <c r="F53" i="17"/>
  <c r="G53" i="17"/>
  <c r="F51" i="17"/>
  <c r="F50" i="17" s="1"/>
  <c r="F49" i="17" s="1"/>
  <c r="G51" i="17"/>
  <c r="E53" i="17"/>
  <c r="E51" i="17"/>
  <c r="E50" i="17"/>
  <c r="G50" i="17"/>
  <c r="G49" i="17"/>
  <c r="F56" i="19"/>
  <c r="F51" i="19"/>
  <c r="F37" i="19"/>
  <c r="F36" i="19" s="1"/>
  <c r="E21" i="17"/>
  <c r="E36" i="17"/>
  <c r="E47" i="17"/>
  <c r="E45" i="17"/>
  <c r="E24" i="17"/>
  <c r="E23" i="17"/>
  <c r="E17" i="17"/>
  <c r="E49" i="17" l="1"/>
  <c r="H125" i="18" l="1"/>
  <c r="G122" i="18"/>
  <c r="H36" i="18"/>
  <c r="C15" i="20"/>
  <c r="C14" i="20" s="1"/>
  <c r="C13" i="20" s="1"/>
  <c r="F141" i="19"/>
  <c r="F140" i="19" s="1"/>
  <c r="F139" i="19" s="1"/>
  <c r="F138" i="19" s="1"/>
  <c r="H140" i="19"/>
  <c r="H139" i="19" s="1"/>
  <c r="H138" i="19" s="1"/>
  <c r="G140" i="19"/>
  <c r="G139" i="19" s="1"/>
  <c r="G138" i="19" s="1"/>
  <c r="D140" i="19"/>
  <c r="F137" i="19"/>
  <c r="F136" i="19" s="1"/>
  <c r="F135" i="19" s="1"/>
  <c r="F134" i="19" s="1"/>
  <c r="H136" i="19"/>
  <c r="H135" i="19" s="1"/>
  <c r="H134" i="19" s="1"/>
  <c r="G136" i="19"/>
  <c r="G135" i="19" s="1"/>
  <c r="G134" i="19" s="1"/>
  <c r="F133" i="19"/>
  <c r="F132" i="19" s="1"/>
  <c r="H132" i="19"/>
  <c r="G132" i="19"/>
  <c r="D132" i="19"/>
  <c r="F131" i="19"/>
  <c r="F130" i="19" s="1"/>
  <c r="H130" i="19"/>
  <c r="H126" i="19" s="1"/>
  <c r="G130" i="19"/>
  <c r="G126" i="19" s="1"/>
  <c r="D130" i="19"/>
  <c r="H127" i="19"/>
  <c r="G127" i="19"/>
  <c r="F127" i="19"/>
  <c r="F125" i="19"/>
  <c r="F124" i="19" s="1"/>
  <c r="F123" i="19" s="1"/>
  <c r="H124" i="19"/>
  <c r="H123" i="19" s="1"/>
  <c r="G124" i="19"/>
  <c r="G123" i="19" s="1"/>
  <c r="D124" i="19"/>
  <c r="F121" i="19"/>
  <c r="F120" i="19" s="1"/>
  <c r="H120" i="19"/>
  <c r="G120" i="19"/>
  <c r="D120" i="19"/>
  <c r="F119" i="19"/>
  <c r="F118" i="19" s="1"/>
  <c r="H118" i="19"/>
  <c r="H115" i="19" s="1"/>
  <c r="H114" i="19" s="1"/>
  <c r="G118" i="19"/>
  <c r="F117" i="19"/>
  <c r="F116" i="19" s="1"/>
  <c r="H116" i="19"/>
  <c r="G116" i="19"/>
  <c r="D116" i="19"/>
  <c r="F113" i="19"/>
  <c r="F112" i="19" s="1"/>
  <c r="H112" i="19"/>
  <c r="G112" i="19"/>
  <c r="F111" i="19"/>
  <c r="F110" i="19" s="1"/>
  <c r="H110" i="19"/>
  <c r="G110" i="19"/>
  <c r="D110" i="19"/>
  <c r="F109" i="19"/>
  <c r="F108" i="19" s="1"/>
  <c r="H108" i="19"/>
  <c r="G108" i="19"/>
  <c r="D108" i="19"/>
  <c r="F107" i="19"/>
  <c r="F106" i="19" s="1"/>
  <c r="H106" i="19"/>
  <c r="G106" i="19"/>
  <c r="D106" i="19"/>
  <c r="F105" i="19"/>
  <c r="F104" i="19" s="1"/>
  <c r="D105" i="19"/>
  <c r="H104" i="19"/>
  <c r="G104" i="19"/>
  <c r="D104" i="19"/>
  <c r="F103" i="19"/>
  <c r="F102" i="19" s="1"/>
  <c r="H102" i="19"/>
  <c r="G102" i="19"/>
  <c r="D102" i="19"/>
  <c r="F100" i="19"/>
  <c r="F99" i="19" s="1"/>
  <c r="F98" i="19" s="1"/>
  <c r="H99" i="19"/>
  <c r="H98" i="19" s="1"/>
  <c r="G99" i="19"/>
  <c r="G98" i="19" s="1"/>
  <c r="F96" i="19"/>
  <c r="F95" i="19" s="1"/>
  <c r="H95" i="19"/>
  <c r="H93" i="19" s="1"/>
  <c r="G95" i="19"/>
  <c r="G94" i="19" s="1"/>
  <c r="D95" i="19"/>
  <c r="H91" i="19"/>
  <c r="G91" i="19"/>
  <c r="F91" i="19"/>
  <c r="H89" i="19"/>
  <c r="G89" i="19"/>
  <c r="F89" i="19"/>
  <c r="F88" i="19"/>
  <c r="F87" i="19" s="1"/>
  <c r="H87" i="19"/>
  <c r="G87" i="19"/>
  <c r="F86" i="19"/>
  <c r="F85" i="19" s="1"/>
  <c r="H85" i="19"/>
  <c r="G85" i="19"/>
  <c r="F84" i="19"/>
  <c r="F83" i="19" s="1"/>
  <c r="H83" i="19"/>
  <c r="G83" i="19"/>
  <c r="F82" i="19"/>
  <c r="F81" i="19" s="1"/>
  <c r="H81" i="19"/>
  <c r="G81" i="19"/>
  <c r="F80" i="19"/>
  <c r="F79" i="19" s="1"/>
  <c r="H79" i="19"/>
  <c r="G79" i="19"/>
  <c r="D79" i="19"/>
  <c r="F76" i="19"/>
  <c r="F75" i="19" s="1"/>
  <c r="H75" i="19"/>
  <c r="G75" i="19"/>
  <c r="F74" i="19"/>
  <c r="F73" i="19" s="1"/>
  <c r="D74" i="19"/>
  <c r="H73" i="19"/>
  <c r="G73" i="19"/>
  <c r="D73" i="19"/>
  <c r="F70" i="19"/>
  <c r="F69" i="19" s="1"/>
  <c r="H69" i="19"/>
  <c r="G69" i="19"/>
  <c r="F68" i="19"/>
  <c r="F67" i="19" s="1"/>
  <c r="H67" i="19"/>
  <c r="G67" i="19"/>
  <c r="D67" i="19"/>
  <c r="F64" i="19"/>
  <c r="F63" i="19" s="1"/>
  <c r="F62" i="19" s="1"/>
  <c r="F61" i="19" s="1"/>
  <c r="H63" i="19"/>
  <c r="H62" i="19" s="1"/>
  <c r="H61" i="19" s="1"/>
  <c r="G63" i="19"/>
  <c r="G62" i="19" s="1"/>
  <c r="G61" i="19" s="1"/>
  <c r="D63" i="19"/>
  <c r="F59" i="19"/>
  <c r="H57" i="19"/>
  <c r="D57" i="19"/>
  <c r="D56" i="19"/>
  <c r="D54" i="19" s="1"/>
  <c r="H55" i="19"/>
  <c r="H54" i="19" s="1"/>
  <c r="G55" i="19"/>
  <c r="G54" i="19" s="1"/>
  <c r="F55" i="19"/>
  <c r="F54" i="19" s="1"/>
  <c r="F53" i="19"/>
  <c r="F52" i="19" s="1"/>
  <c r="H52" i="19"/>
  <c r="G52" i="19"/>
  <c r="D52" i="19"/>
  <c r="H50" i="19"/>
  <c r="F50" i="19"/>
  <c r="H48" i="19"/>
  <c r="G48" i="19"/>
  <c r="F48" i="19"/>
  <c r="F46" i="19"/>
  <c r="F45" i="19" s="1"/>
  <c r="F43" i="19"/>
  <c r="F42" i="19" s="1"/>
  <c r="F41" i="19" s="1"/>
  <c r="H42" i="19"/>
  <c r="H41" i="19" s="1"/>
  <c r="G42" i="19"/>
  <c r="G41" i="19" s="1"/>
  <c r="D42" i="19"/>
  <c r="H39" i="19"/>
  <c r="H35" i="19" s="1"/>
  <c r="G39" i="19"/>
  <c r="G35" i="19" s="1"/>
  <c r="F39" i="19"/>
  <c r="F35" i="19" s="1"/>
  <c r="F34" i="19"/>
  <c r="F33" i="19"/>
  <c r="H32" i="19"/>
  <c r="G32" i="19"/>
  <c r="D32" i="19"/>
  <c r="F29" i="19"/>
  <c r="F28" i="19"/>
  <c r="F27" i="19"/>
  <c r="H26" i="19"/>
  <c r="G26" i="19"/>
  <c r="D26" i="19"/>
  <c r="F25" i="19"/>
  <c r="F24" i="19" s="1"/>
  <c r="H24" i="19"/>
  <c r="G24" i="19"/>
  <c r="D24" i="19"/>
  <c r="F22" i="19"/>
  <c r="F21" i="19"/>
  <c r="H19" i="19"/>
  <c r="D19" i="19"/>
  <c r="F18" i="19"/>
  <c r="F17" i="19" s="1"/>
  <c r="H17" i="19"/>
  <c r="G17" i="19"/>
  <c r="D17" i="19"/>
  <c r="F15" i="19"/>
  <c r="H15" i="19"/>
  <c r="G15" i="19"/>
  <c r="D15" i="19"/>
  <c r="F12" i="19"/>
  <c r="F11" i="19" s="1"/>
  <c r="D13" i="19"/>
  <c r="H12" i="19"/>
  <c r="H11" i="19" s="1"/>
  <c r="G12" i="19"/>
  <c r="G11" i="19" s="1"/>
  <c r="D12" i="19"/>
  <c r="I144" i="18"/>
  <c r="H144" i="18"/>
  <c r="G144" i="18"/>
  <c r="I141" i="18"/>
  <c r="H141" i="18"/>
  <c r="H140" i="18" s="1"/>
  <c r="G140" i="18"/>
  <c r="H139" i="18"/>
  <c r="G139" i="18"/>
  <c r="I135" i="18"/>
  <c r="I134" i="18" s="1"/>
  <c r="I133" i="18" s="1"/>
  <c r="H135" i="18"/>
  <c r="H134" i="18" s="1"/>
  <c r="H133" i="18" s="1"/>
  <c r="G135" i="18"/>
  <c r="G134" i="18" s="1"/>
  <c r="G133" i="18" s="1"/>
  <c r="I131" i="18"/>
  <c r="H131" i="18"/>
  <c r="G131" i="18"/>
  <c r="I129" i="18"/>
  <c r="H129" i="18"/>
  <c r="G129" i="18"/>
  <c r="G128" i="18" s="1"/>
  <c r="I124" i="18"/>
  <c r="G124" i="18"/>
  <c r="I122" i="18"/>
  <c r="H122" i="18"/>
  <c r="I120" i="18"/>
  <c r="H120" i="18"/>
  <c r="G120" i="18"/>
  <c r="I117" i="18"/>
  <c r="I116" i="18" s="1"/>
  <c r="H117" i="18"/>
  <c r="H116" i="18" s="1"/>
  <c r="G117" i="18"/>
  <c r="G116" i="18" s="1"/>
  <c r="I112" i="18"/>
  <c r="I111" i="18" s="1"/>
  <c r="I110" i="18" s="1"/>
  <c r="H112" i="18"/>
  <c r="H111" i="18" s="1"/>
  <c r="H110" i="18" s="1"/>
  <c r="G112" i="18"/>
  <c r="G111" i="18" s="1"/>
  <c r="G110" i="18" s="1"/>
  <c r="I108" i="18"/>
  <c r="H108" i="18"/>
  <c r="G108" i="18"/>
  <c r="I106" i="18"/>
  <c r="H106" i="18"/>
  <c r="G106" i="18"/>
  <c r="I103" i="18"/>
  <c r="H103" i="18"/>
  <c r="G103" i="18"/>
  <c r="I100" i="18"/>
  <c r="I99" i="18" s="1"/>
  <c r="H100" i="18"/>
  <c r="H99" i="18" s="1"/>
  <c r="G100" i="18"/>
  <c r="G99" i="18" s="1"/>
  <c r="I96" i="18"/>
  <c r="H96" i="18"/>
  <c r="G96" i="18"/>
  <c r="I94" i="18"/>
  <c r="H94" i="18"/>
  <c r="G94" i="18"/>
  <c r="I92" i="18"/>
  <c r="H92" i="18"/>
  <c r="G92" i="18"/>
  <c r="I88" i="18"/>
  <c r="H88" i="18"/>
  <c r="G88" i="18"/>
  <c r="I86" i="18"/>
  <c r="H86" i="18"/>
  <c r="G86" i="18"/>
  <c r="I84" i="18"/>
  <c r="H84" i="18"/>
  <c r="G84" i="18"/>
  <c r="I82" i="18"/>
  <c r="H82" i="18"/>
  <c r="G82" i="18"/>
  <c r="I80" i="18"/>
  <c r="H80" i="18"/>
  <c r="G80" i="18"/>
  <c r="I78" i="18"/>
  <c r="H78" i="18"/>
  <c r="G78" i="18"/>
  <c r="I75" i="18"/>
  <c r="I74" i="18" s="1"/>
  <c r="H75" i="18"/>
  <c r="H74" i="18" s="1"/>
  <c r="G75" i="18"/>
  <c r="G74" i="18" s="1"/>
  <c r="I71" i="18"/>
  <c r="I70" i="18" s="1"/>
  <c r="H71" i="18"/>
  <c r="H70" i="18" s="1"/>
  <c r="G71" i="18"/>
  <c r="G69" i="18" s="1"/>
  <c r="I65" i="18"/>
  <c r="H65" i="18"/>
  <c r="G65" i="18"/>
  <c r="I63" i="18"/>
  <c r="H63" i="18"/>
  <c r="G63" i="18"/>
  <c r="I61" i="18"/>
  <c r="H61" i="18"/>
  <c r="G61" i="18"/>
  <c r="I59" i="18"/>
  <c r="H59" i="18"/>
  <c r="G59" i="18"/>
  <c r="I57" i="18"/>
  <c r="H57" i="18"/>
  <c r="G57" i="18"/>
  <c r="I53" i="18"/>
  <c r="H53" i="18"/>
  <c r="G53" i="18"/>
  <c r="I51" i="18"/>
  <c r="I50" i="18" s="1"/>
  <c r="H51" i="18"/>
  <c r="G51" i="18"/>
  <c r="G50" i="18" s="1"/>
  <c r="I47" i="18"/>
  <c r="H47" i="18"/>
  <c r="G47" i="18"/>
  <c r="I45" i="18"/>
  <c r="I44" i="18" s="1"/>
  <c r="H45" i="18"/>
  <c r="H44" i="18" s="1"/>
  <c r="G45" i="18"/>
  <c r="G44" i="18" s="1"/>
  <c r="I41" i="18"/>
  <c r="I40" i="18" s="1"/>
  <c r="I39" i="18" s="1"/>
  <c r="H41" i="18"/>
  <c r="H40" i="18" s="1"/>
  <c r="H39" i="18" s="1"/>
  <c r="G41" i="18"/>
  <c r="G40" i="18" s="1"/>
  <c r="G39" i="18" s="1"/>
  <c r="G35" i="18"/>
  <c r="G27" i="18" s="1"/>
  <c r="I35" i="18"/>
  <c r="I33" i="18"/>
  <c r="H33" i="18"/>
  <c r="G33" i="18"/>
  <c r="I31" i="18"/>
  <c r="H31" i="18"/>
  <c r="G31" i="18"/>
  <c r="I25" i="18"/>
  <c r="I24" i="18" s="1"/>
  <c r="H25" i="18"/>
  <c r="H24" i="18" s="1"/>
  <c r="G25" i="18"/>
  <c r="G24" i="18" s="1"/>
  <c r="I21" i="18"/>
  <c r="H21" i="18"/>
  <c r="G21" i="18"/>
  <c r="I15" i="18"/>
  <c r="H15" i="18"/>
  <c r="G15" i="18"/>
  <c r="I13" i="18"/>
  <c r="H13" i="18"/>
  <c r="G13" i="18"/>
  <c r="F23" i="17"/>
  <c r="F19" i="17"/>
  <c r="G12" i="18" l="1"/>
  <c r="H50" i="18"/>
  <c r="H128" i="18"/>
  <c r="I128" i="18"/>
  <c r="G138" i="18"/>
  <c r="G137" i="18" s="1"/>
  <c r="H35" i="18"/>
  <c r="G58" i="19"/>
  <c r="G57" i="19" s="1"/>
  <c r="G44" i="19" s="1"/>
  <c r="H124" i="18"/>
  <c r="G20" i="19"/>
  <c r="G19" i="19" s="1"/>
  <c r="G14" i="19" s="1"/>
  <c r="H44" i="19"/>
  <c r="G93" i="19"/>
  <c r="G115" i="19"/>
  <c r="G114" i="19" s="1"/>
  <c r="H101" i="19"/>
  <c r="H97" i="19" s="1"/>
  <c r="H72" i="19"/>
  <c r="H71" i="19" s="1"/>
  <c r="G72" i="19"/>
  <c r="G71" i="19" s="1"/>
  <c r="H23" i="19"/>
  <c r="H14" i="19"/>
  <c r="G23" i="19"/>
  <c r="G101" i="19"/>
  <c r="G97" i="19" s="1"/>
  <c r="G122" i="19"/>
  <c r="H122" i="19"/>
  <c r="H94" i="19"/>
  <c r="F72" i="19"/>
  <c r="F71" i="19" s="1"/>
  <c r="H66" i="19"/>
  <c r="H65" i="19" s="1"/>
  <c r="G66" i="19"/>
  <c r="G65" i="19" s="1"/>
  <c r="I69" i="18"/>
  <c r="H69" i="18"/>
  <c r="I102" i="18"/>
  <c r="H119" i="18"/>
  <c r="H115" i="18" s="1"/>
  <c r="H114" i="18" s="1"/>
  <c r="G43" i="18"/>
  <c r="D55" i="19"/>
  <c r="F26" i="19"/>
  <c r="H138" i="18"/>
  <c r="H137" i="18" s="1"/>
  <c r="F19" i="19"/>
  <c r="F14" i="19" s="1"/>
  <c r="I119" i="18"/>
  <c r="I115" i="18" s="1"/>
  <c r="I114" i="18" s="1"/>
  <c r="G119" i="18"/>
  <c r="G115" i="18" s="1"/>
  <c r="G114" i="18" s="1"/>
  <c r="G102" i="18"/>
  <c r="G98" i="18" s="1"/>
  <c r="F126" i="19"/>
  <c r="F122" i="19" s="1"/>
  <c r="I98" i="18"/>
  <c r="H102" i="18"/>
  <c r="H98" i="18" s="1"/>
  <c r="G91" i="18"/>
  <c r="G90" i="18" s="1"/>
  <c r="F115" i="19"/>
  <c r="F114" i="19" s="1"/>
  <c r="I91" i="18"/>
  <c r="I90" i="18" s="1"/>
  <c r="I77" i="18"/>
  <c r="I73" i="18" s="1"/>
  <c r="F93" i="19"/>
  <c r="F94" i="19"/>
  <c r="H49" i="18"/>
  <c r="I43" i="18"/>
  <c r="H43" i="18"/>
  <c r="I27" i="18"/>
  <c r="H27" i="18"/>
  <c r="F32" i="19"/>
  <c r="I12" i="18"/>
  <c r="H12" i="18"/>
  <c r="I49" i="18"/>
  <c r="I139" i="18"/>
  <c r="I138" i="18" s="1"/>
  <c r="I137" i="18" s="1"/>
  <c r="I140" i="18"/>
  <c r="F66" i="19"/>
  <c r="F65" i="19" s="1"/>
  <c r="G49" i="18"/>
  <c r="G77" i="18"/>
  <c r="G73" i="18" s="1"/>
  <c r="H77" i="18"/>
  <c r="H73" i="18" s="1"/>
  <c r="H91" i="18"/>
  <c r="H90" i="18" s="1"/>
  <c r="F101" i="19"/>
  <c r="F97" i="19" s="1"/>
  <c r="F58" i="19"/>
  <c r="F57" i="19" s="1"/>
  <c r="F44" i="19" s="1"/>
  <c r="G70" i="18"/>
  <c r="F23" i="19" l="1"/>
  <c r="G10" i="19"/>
  <c r="G142" i="19" s="1"/>
  <c r="H10" i="19"/>
  <c r="H142" i="19" s="1"/>
  <c r="G11" i="18"/>
  <c r="G10" i="18" s="1"/>
  <c r="G146" i="18" s="1"/>
  <c r="C20" i="20" s="1"/>
  <c r="C19" i="20" s="1"/>
  <c r="C18" i="20" s="1"/>
  <c r="I11" i="18"/>
  <c r="I10" i="18" s="1"/>
  <c r="I146" i="18" s="1"/>
  <c r="E20" i="20" s="1"/>
  <c r="E19" i="20" s="1"/>
  <c r="E18" i="20" s="1"/>
  <c r="E17" i="20" s="1"/>
  <c r="H11" i="18"/>
  <c r="H10" i="18" s="1"/>
  <c r="H146" i="18" s="1"/>
  <c r="D20" i="20" s="1"/>
  <c r="D19" i="20" s="1"/>
  <c r="D18" i="20" s="1"/>
  <c r="F10" i="19"/>
  <c r="F142" i="19" s="1"/>
  <c r="F146" i="19" l="1"/>
  <c r="D17" i="20"/>
  <c r="C17" i="20"/>
  <c r="C12" i="20"/>
  <c r="C11" i="20" s="1"/>
  <c r="F32" i="17" l="1"/>
  <c r="F31" i="17" s="1"/>
  <c r="G32" i="17"/>
  <c r="G31" i="17" s="1"/>
  <c r="E32" i="17"/>
  <c r="E31" i="17" s="1"/>
  <c r="E62" i="17" l="1"/>
  <c r="E40" i="17" l="1"/>
  <c r="G61" i="17" l="1"/>
  <c r="F61" i="17"/>
  <c r="F60" i="17" s="1"/>
  <c r="E61" i="17"/>
  <c r="G60" i="17"/>
  <c r="E60" i="17"/>
  <c r="E55" i="17" s="1"/>
  <c r="E48" i="17" s="1"/>
  <c r="G57" i="17"/>
  <c r="G56" i="17" s="1"/>
  <c r="F57" i="17"/>
  <c r="F56" i="17" s="1"/>
  <c r="E57" i="17"/>
  <c r="E56" i="17"/>
  <c r="G40" i="17"/>
  <c r="G39" i="17" s="1"/>
  <c r="F40" i="17"/>
  <c r="F39" i="17" s="1"/>
  <c r="E39" i="17"/>
  <c r="E35" i="17" s="1"/>
  <c r="G37" i="17"/>
  <c r="F37" i="17"/>
  <c r="E37" i="17"/>
  <c r="G30" i="17"/>
  <c r="G27" i="17" s="1"/>
  <c r="F30" i="17"/>
  <c r="E30" i="17"/>
  <c r="G28" i="17"/>
  <c r="F28" i="17"/>
  <c r="E28" i="17"/>
  <c r="G25" i="17"/>
  <c r="F25" i="17"/>
  <c r="E25" i="17"/>
  <c r="G22" i="17"/>
  <c r="F22" i="17"/>
  <c r="E22" i="17"/>
  <c r="G18" i="17"/>
  <c r="F18" i="17"/>
  <c r="E18" i="17"/>
  <c r="E14" i="17" s="1"/>
  <c r="E13" i="17" s="1"/>
  <c r="G15" i="17"/>
  <c r="F15" i="17"/>
  <c r="E15" i="17"/>
  <c r="G55" i="17" l="1"/>
  <c r="G48" i="17" s="1"/>
  <c r="F55" i="17"/>
  <c r="F48" i="17" s="1"/>
  <c r="F27" i="17"/>
  <c r="G14" i="17"/>
  <c r="F14" i="17"/>
  <c r="F13" i="17" s="1"/>
  <c r="F35" i="17"/>
  <c r="G35" i="17"/>
  <c r="G13" i="17"/>
  <c r="E27" i="17"/>
  <c r="E12" i="17" s="1"/>
  <c r="E64" i="17" s="1"/>
  <c r="F12" i="17" l="1"/>
  <c r="F64" i="17" s="1"/>
  <c r="G12" i="17"/>
  <c r="G64" i="17" s="1"/>
  <c r="E15" i="20" s="1"/>
  <c r="E14" i="20" s="1"/>
  <c r="E13" i="20" s="1"/>
  <c r="E12" i="20" s="1"/>
  <c r="E11" i="20" s="1"/>
  <c r="D16" i="20" l="1"/>
  <c r="D15" i="20" s="1"/>
  <c r="D14" i="20" s="1"/>
  <c r="D13" i="20" s="1"/>
  <c r="D12" i="20" s="1"/>
  <c r="D11" i="20" s="1"/>
</calcChain>
</file>

<file path=xl/sharedStrings.xml><?xml version="1.0" encoding="utf-8"?>
<sst xmlns="http://schemas.openxmlformats.org/spreadsheetml/2006/main" count="1544" uniqueCount="591">
  <si>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</si>
  <si>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</si>
  <si>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</si>
  <si>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</si>
  <si>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</si>
  <si>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</si>
  <si>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</si>
  <si>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</si>
  <si>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</si>
  <si>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</si>
  <si>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</si>
  <si>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</si>
  <si>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</si>
  <si>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</si>
  <si>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</si>
  <si>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</si>
  <si>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</si>
  <si>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</si>
  <si>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</si>
  <si>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</si>
  <si>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</si>
  <si>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</si>
  <si>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</si>
  <si>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</si>
  <si>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</si>
  <si>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</si>
  <si>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</si>
  <si>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</si>
  <si>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</si>
  <si>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</si>
  <si>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</si>
  <si>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</si>
  <si>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</si>
  <si>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</si>
  <si>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</si>
  <si>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</si>
  <si>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</si>
  <si>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</si>
  <si>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</si>
  <si>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</si>
  <si>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</si>
  <si>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</si>
  <si>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</si>
  <si>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</si>
  <si>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</si>
  <si>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</si>
  <si>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</si>
  <si>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</si>
  <si>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</si>
  <si>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</si>
  <si>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</si>
  <si>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</si>
  <si>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</si>
  <si>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</si>
  <si>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</si>
  <si>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</si>
  <si>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</si>
  <si>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</si>
  <si>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</si>
  <si>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</si>
  <si>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</si>
  <si>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</si>
  <si>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</si>
  <si>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</si>
  <si>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</si>
  <si>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</si>
  <si>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</si>
  <si>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</si>
  <si>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</si>
  <si>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</si>
  <si>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</si>
  <si>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</si>
  <si>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</si>
  <si>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</si>
  <si>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</si>
  <si>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</si>
  <si>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</si>
  <si>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</si>
  <si>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</si>
  <si>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</si>
  <si>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</si>
  <si>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</si>
  <si>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</si>
  <si>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</si>
  <si>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</si>
  <si>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</si>
  <si>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</si>
  <si>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</si>
  <si>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</si>
  <si>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</si>
  <si>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</si>
  <si>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</si>
  <si>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</si>
  <si>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</si>
  <si>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</si>
  <si>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</si>
  <si>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</si>
  <si>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</si>
  <si>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</si>
  <si>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</si>
  <si>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</si>
  <si>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</si>
  <si>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</si>
  <si>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</si>
  <si>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</si>
  <si>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</si>
  <si>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</si>
  <si>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</si>
  <si>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</si>
  <si>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</si>
  <si>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</si>
  <si>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</si>
  <si>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</si>
  <si>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</si>
  <si>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</si>
  <si>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</si>
  <si>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</si>
  <si>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</si>
  <si>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</si>
  <si>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</si>
  <si>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</si>
  <si>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</si>
  <si>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</si>
  <si>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</si>
  <si>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</si>
  <si>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</si>
  <si>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</si>
  <si>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</si>
  <si>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 xml:space="preserve">0801 </t>
  </si>
  <si>
    <t>45011 00200</t>
  </si>
  <si>
    <t>45009 00560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</si>
  <si>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</si>
  <si>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</si>
  <si>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</si>
  <si>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</si>
  <si>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</si>
  <si>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</si>
  <si>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</si>
  <si>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</si>
  <si>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</si>
  <si>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</si>
  <si>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</si>
  <si>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</si>
  <si>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</si>
  <si>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</si>
  <si>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</si>
  <si>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</si>
  <si>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</si>
  <si>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</si>
  <si>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</si>
  <si>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</si>
  <si>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</si>
  <si>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</si>
  <si>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</si>
  <si>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</si>
  <si>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</si>
  <si>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</si>
  <si>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</si>
  <si>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</si>
  <si>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</si>
  <si>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</si>
  <si>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</si>
  <si>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</si>
  <si>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</si>
  <si>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</si>
  <si>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</si>
  <si>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</si>
  <si>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</si>
  <si>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</si>
  <si>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</si>
  <si>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</si>
  <si>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</si>
  <si>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</si>
  <si>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</si>
  <si>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</si>
  <si>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</si>
  <si>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</si>
  <si>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</si>
  <si>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</si>
  <si>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</si>
  <si>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</si>
  <si>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</si>
  <si>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</si>
  <si>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</si>
  <si>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</si>
  <si>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</si>
  <si>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</si>
  <si>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</si>
  <si>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</si>
  <si>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</si>
  <si>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</si>
  <si>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</si>
  <si>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</si>
  <si>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</si>
  <si>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</si>
  <si>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</si>
  <si>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</si>
  <si>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</si>
  <si>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</si>
  <si>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</si>
  <si>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</si>
  <si>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</si>
  <si>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</si>
  <si>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</si>
  <si>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</si>
  <si>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</si>
  <si>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</si>
  <si>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</si>
  <si>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</si>
  <si>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</si>
  <si>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</si>
  <si>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07 09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</si>
  <si>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</si>
  <si>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</si>
  <si>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</si>
  <si>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</si>
  <si>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</si>
  <si>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</si>
  <si>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</si>
  <si>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</si>
  <si>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</si>
  <si>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</si>
  <si>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</si>
  <si>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</si>
  <si>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</si>
  <si>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</si>
  <si>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</si>
  <si>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</si>
  <si>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</si>
  <si>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</si>
  <si>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</si>
  <si>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</si>
  <si>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</si>
  <si>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</si>
  <si>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</si>
  <si>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</si>
  <si>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</si>
  <si>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</si>
  <si>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</si>
  <si>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</si>
  <si>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</si>
  <si>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</si>
  <si>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</si>
  <si>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</si>
  <si>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</si>
  <si>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</si>
  <si>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</si>
  <si>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</si>
  <si>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</si>
  <si>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</si>
  <si>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</si>
  <si>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</si>
  <si>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</si>
  <si>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</si>
  <si>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</si>
  <si>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</si>
  <si>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</si>
  <si>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</si>
  <si>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</si>
  <si>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</si>
  <si>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</si>
  <si>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</si>
  <si>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</si>
  <si>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</si>
  <si>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</si>
  <si>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</si>
  <si>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</si>
  <si>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</si>
  <si>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</si>
  <si>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</si>
  <si>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</si>
  <si>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</si>
  <si>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</si>
  <si>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</si>
  <si>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</si>
  <si>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</si>
  <si>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</si>
  <si>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</si>
  <si>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</si>
  <si>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</si>
  <si>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</si>
  <si>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</si>
  <si>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</si>
  <si>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</si>
  <si>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</si>
  <si>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</si>
  <si>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</si>
  <si>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</si>
  <si>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</si>
  <si>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</si>
  <si>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</si>
  <si>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</si>
  <si>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</si>
  <si>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</si>
  <si>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</si>
  <si>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</si>
  <si>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</si>
  <si>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</si>
  <si>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4.1.1</t>
  </si>
  <si>
    <t>6.1.1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</si>
  <si>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</si>
  <si>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</si>
  <si>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</si>
  <si>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</si>
  <si>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</si>
  <si>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</si>
  <si>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</si>
  <si>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</si>
  <si>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>НАЛОГОВЫЕ И НЕНАЛОГОВЫЕ ДОХОДЫ</t>
  </si>
  <si>
    <t>НАЛОГИ НА СОВОКУПНЫЙ ДОХОД</t>
  </si>
  <si>
    <t>182</t>
  </si>
  <si>
    <t>Налог, взимаемый в связи с применением упрощенной системы налогообложения</t>
  </si>
  <si>
    <t>1.1.1.1.1</t>
  </si>
  <si>
    <t>1.1.1.1.2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</si>
  <si>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</si>
  <si>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</si>
  <si>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</si>
  <si>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</si>
  <si>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>1.1.1.2.2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</si>
  <si>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</si>
  <si>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</si>
  <si>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</si>
  <si>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</si>
  <si>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</si>
  <si>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</si>
  <si>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</si>
  <si>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</si>
  <si>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</si>
  <si>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</si>
  <si>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</si>
  <si>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Доходы от компенсации затрат государства</t>
  </si>
  <si>
    <t xml:space="preserve">Прочие доходы от компенсации затрат государства </t>
  </si>
  <si>
    <t>1.2.2.1.1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</si>
  <si>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</si>
  <si>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</si>
  <si>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</si>
  <si>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>ШТРАФЫ, САНКЦИИ, ВОЗМЕЩЕНИЕ УЩЕРБА</t>
  </si>
  <si>
    <t>1 16 21000 00 0000 140</t>
  </si>
  <si>
    <t>1 16 21030 03 0000 140</t>
  </si>
  <si>
    <t>Прочие поступления от денежных взысканий (штрафов) и иных сумм в возмещение ущерба</t>
  </si>
  <si>
    <t>1 16 90030 03 0000 140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</si>
  <si>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</si>
  <si>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</si>
  <si>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</si>
  <si>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</si>
  <si>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</si>
  <si>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</si>
  <si>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</si>
  <si>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</si>
  <si>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</si>
  <si>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</si>
  <si>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</si>
  <si>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</si>
  <si>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</si>
  <si>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</si>
  <si>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</si>
  <si>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</si>
  <si>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</si>
  <si>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</si>
  <si>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</si>
  <si>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</si>
  <si>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</si>
  <si>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</si>
  <si>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</si>
  <si>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</si>
  <si>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</si>
  <si>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</si>
  <si>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</si>
  <si>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</si>
  <si>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</si>
  <si>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</si>
  <si>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</si>
  <si>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</si>
  <si>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</si>
  <si>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</si>
  <si>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</si>
  <si>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</si>
  <si>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Приложение № 1</t>
  </si>
  <si>
    <t>Код источника доходов</t>
  </si>
  <si>
    <t>Код администратора</t>
  </si>
  <si>
    <t>2018 год</t>
  </si>
  <si>
    <t>Плановый период</t>
  </si>
  <si>
    <t>2019 год</t>
  </si>
  <si>
    <t>2020 год</t>
  </si>
  <si>
    <t>(тыс. руб.)</t>
  </si>
  <si>
    <t>Код раздела и подраздела</t>
  </si>
  <si>
    <t>6.2.2</t>
  </si>
  <si>
    <t>6.2.2.1</t>
  </si>
  <si>
    <t>6.2.3</t>
  </si>
  <si>
    <t>6.2.3.1</t>
  </si>
  <si>
    <t>6.2.4</t>
  </si>
  <si>
    <t>6.2.4.1</t>
  </si>
  <si>
    <t>3.1.2</t>
  </si>
  <si>
    <t>3.1.2.1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</si>
  <si>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</si>
  <si>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34501 00101</t>
  </si>
  <si>
    <t>3.2.2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</si>
  <si>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</si>
  <si>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</si>
  <si>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6.2.5</t>
  </si>
  <si>
    <t>6.2.5.1</t>
  </si>
  <si>
    <t>6.2.6</t>
  </si>
  <si>
    <t>79515 00521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</si>
  <si>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</si>
  <si>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Доходы местного бюджета МО Адмиралтейский округ на 2018 год  и плановый период 2019 и 2020 годов.</t>
  </si>
  <si>
    <t>1001</t>
  </si>
  <si>
    <t>ПЕНСИОННОЕ ОБЕСПЕЧЕНИЕ</t>
  </si>
  <si>
    <t>10 01</t>
  </si>
  <si>
    <t>894</t>
  </si>
  <si>
    <t>3.1</t>
  </si>
  <si>
    <t>0107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</si>
  <si>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</si>
  <si>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</si>
  <si>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01 07</t>
  </si>
  <si>
    <t>99999 99999</t>
  </si>
  <si>
    <t>02001 00070</t>
  </si>
  <si>
    <t>1.6</t>
  </si>
  <si>
    <t>1.6.2</t>
  </si>
  <si>
    <t>1.6.3</t>
  </si>
  <si>
    <t>1.6.4</t>
  </si>
  <si>
    <t>1.6.5</t>
  </si>
  <si>
    <t>1.4.1</t>
  </si>
  <si>
    <t>1.4.2</t>
  </si>
  <si>
    <t>1 00 00000 00 0000 000</t>
  </si>
  <si>
    <t>1 05 00000 00 0000 000</t>
  </si>
  <si>
    <t>1 05 01000 00 0000 110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</si>
  <si>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</si>
  <si>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</si>
  <si>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</si>
  <si>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1 05 01012 01 0000 110</t>
  </si>
  <si>
    <t>1 05 01020 01 0000 110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</si>
  <si>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</si>
  <si>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</si>
  <si>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</si>
  <si>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</si>
  <si>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1 05 02000 02 0000 110</t>
  </si>
  <si>
    <t>1 05 02010 02 0000 110</t>
  </si>
  <si>
    <t>1 05 02020 02 0000 110</t>
  </si>
  <si>
    <t>1 05 04000 02 0000 110</t>
  </si>
  <si>
    <t>Налог, взимаемый в связи с применением патентной системы налогообложения</t>
  </si>
  <si>
    <t>1 13 01000 00 0000 130</t>
  </si>
  <si>
    <t>1 13 01993 03 0000 130</t>
  </si>
  <si>
    <t>1 13 02000 00 0000 130</t>
  </si>
  <si>
    <t>1 13 02990 00 0000 130</t>
  </si>
  <si>
    <t>1 13 02993 03 0000 130</t>
  </si>
  <si>
    <t>1 13 02993 03 0100 130</t>
  </si>
  <si>
    <t xml:space="preserve"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</si>
  <si>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1 16 00000 00 0000 000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</si>
  <si>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</si>
  <si>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</si>
  <si>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</si>
  <si>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</si>
  <si>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</si>
  <si>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</si>
  <si>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2 02 30024 03 0000 151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</si>
  <si>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</si>
  <si>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1.6.1</t>
  </si>
  <si>
    <t>Муниципальная программа "Ликвидация несанкционированных свалок бытовых отходов, мусора"</t>
  </si>
  <si>
    <t>60002 00140</t>
  </si>
  <si>
    <t>815</t>
  </si>
  <si>
    <t>Штрафы за административные правонарушения в области благоустройства, предусмотренные главой 4 Закона Санкт-Петербурга "Об
административных правонарушениях в Санкт-Петербурге"</t>
  </si>
  <si>
    <t>1 16 90030 03 0100 100</t>
  </si>
  <si>
    <t>1 13 02993 03 0200 130</t>
  </si>
  <si>
    <t>Другие виды прочих доходов от компенсации затрат бюджетов внутригородских муниципальных образований</t>
  </si>
  <si>
    <t>Приложение 2</t>
  </si>
  <si>
    <t>10169,3</t>
  </si>
  <si>
    <t>Закупка товаров, работ и услуг для обеспечения государственных (муниципальных) нужд</t>
  </si>
  <si>
    <t>2012,8</t>
  </si>
  <si>
    <t>17,9</t>
  </si>
  <si>
    <t>21</t>
  </si>
  <si>
    <t>1.3.4.2</t>
  </si>
  <si>
    <t>95,1</t>
  </si>
  <si>
    <t>1.3.4.3</t>
  </si>
  <si>
    <t>4,1</t>
  </si>
  <si>
    <t>4858,3</t>
  </si>
  <si>
    <t>0</t>
  </si>
  <si>
    <t>4757,6</t>
  </si>
  <si>
    <t>4.1.7.2</t>
  </si>
  <si>
    <t>Субсидия из бюджета г Санкт-Петербурга</t>
  </si>
  <si>
    <t>99000 S1590</t>
  </si>
  <si>
    <t>4.1.7.3</t>
  </si>
  <si>
    <t>4427,2</t>
  </si>
  <si>
    <t>5,1</t>
  </si>
  <si>
    <t>6,1</t>
  </si>
  <si>
    <t>81,3</t>
  </si>
  <si>
    <t>73,4</t>
  </si>
  <si>
    <t>44,2</t>
  </si>
  <si>
    <t>63,2</t>
  </si>
  <si>
    <t>65</t>
  </si>
  <si>
    <t>7,1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</si>
  <si>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</si>
  <si>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>7.1.3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</si>
  <si>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</si>
  <si>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7.1.3.1</t>
  </si>
  <si>
    <t>2082,5</t>
  </si>
  <si>
    <t>СОЦИАЛЬНОЕ ОБЕСПЕЧЕНИЕ НАСЕЛЕНИЯ</t>
  </si>
  <si>
    <t>Иные выплаты персоналу учреждений, за исключением фонда оплаты труда</t>
  </si>
  <si>
    <t>00000 00000</t>
  </si>
  <si>
    <t xml:space="preserve">Социальные пособия и компенсации персоналу в денежной форме </t>
  </si>
  <si>
    <t>8.2.1.2</t>
  </si>
  <si>
    <t>8.2.3</t>
  </si>
  <si>
    <t>8.2.3.1</t>
  </si>
  <si>
    <t>36,9</t>
  </si>
  <si>
    <t>3660,7</t>
  </si>
  <si>
    <t>2378,0</t>
  </si>
  <si>
    <t>2441,5</t>
  </si>
  <si>
    <t>III.</t>
  </si>
  <si>
    <t>ИЗБИРАТЕЛЬНАЯ КОМИССИЯ МУНИЦИПАЛЬНОГО ОБРАЗОВАНИЯ</t>
  </si>
  <si>
    <t>Обеспечение проведения выборов и референдумов</t>
  </si>
  <si>
    <t>Расходы по организационному и материально-техническому обеспечению подготовки и проведения муниципальных выборов</t>
  </si>
  <si>
    <t xml:space="preserve">Начисление компенсации, дополнительной оплаты труда (вознаграждения) членам участковой избирательной комиссии </t>
  </si>
  <si>
    <t>Приложение 3</t>
  </si>
  <si>
    <t>1.3.2.2</t>
  </si>
  <si>
    <t>1.3.2.3</t>
  </si>
  <si>
    <t>002000 00050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</si>
  <si>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</si>
  <si>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</si>
  <si>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</si>
  <si>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</si>
  <si>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</si>
  <si>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</si>
  <si>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</si>
  <si>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</si>
  <si>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1.6.7</t>
  </si>
  <si>
    <t>1.6.7.1</t>
  </si>
  <si>
    <t>1.6.7.2</t>
  </si>
  <si>
    <t>1.6.7.3</t>
  </si>
  <si>
    <t>2.1.1.1.</t>
  </si>
  <si>
    <t>3.2.1.1</t>
  </si>
  <si>
    <t>3.2.2.1</t>
  </si>
  <si>
    <t>4.1.1.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</si>
  <si>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</si>
  <si>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 xml:space="preserve">Иные выплаты персоналу учреждений, за исключением фонда оплаты труда
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</si>
  <si>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</si>
  <si>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</si>
  <si>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8.2.4</t>
  </si>
  <si>
    <t>8.2.4.1</t>
  </si>
  <si>
    <t>10.1.1.1</t>
  </si>
  <si>
    <t>Приложение 4</t>
  </si>
  <si>
    <t>Ведомственная структура расходов местного бюджета МО Адмиралтейский округ на 2018 год и плановый период 2019 и 2020 годов</t>
  </si>
  <si>
    <t>400</t>
  </si>
  <si>
    <t>9800</t>
  </si>
  <si>
    <t xml:space="preserve">2 02 10000 00 0000 151  </t>
  </si>
  <si>
    <t xml:space="preserve">Дотации бюджетам  системы Российской Федерациии муниципальных образований      </t>
  </si>
  <si>
    <t>2.2.1.1</t>
  </si>
  <si>
    <t xml:space="preserve">2 02 19999 00 0000 151  </t>
  </si>
  <si>
    <t>Прочие дотации</t>
  </si>
  <si>
    <t>2.2.1.1.1</t>
  </si>
  <si>
    <t xml:space="preserve">2 02 19999 03 0000 151  </t>
  </si>
  <si>
    <t xml:space="preserve">Прочие дотации бюджетам внутригородских муниципальных образований городов федерального значения   </t>
  </si>
  <si>
    <t>2.1.2</t>
  </si>
  <si>
    <t xml:space="preserve">2 02 02000 00 0000 151  </t>
  </si>
  <si>
    <t xml:space="preserve">Субсидии бюджетам бюджетной системы Российской Федерации (межбюджетные субсидии)          </t>
  </si>
  <si>
    <t>2.1.2.1</t>
  </si>
  <si>
    <t xml:space="preserve">2 02 29999 03 0000 151  </t>
  </si>
  <si>
    <t xml:space="preserve">Прочие субсидии бюджетам внутригородских муниципальных образований городов федерального значения   </t>
  </si>
  <si>
    <t>1.3.1.2</t>
  </si>
  <si>
    <t>396</t>
  </si>
  <si>
    <t>09201 004070</t>
  </si>
  <si>
    <t>0,0</t>
  </si>
  <si>
    <t>Источники финансирования дефицита местного бюджета МО Адмиралтейский округ на 2018 год и плановый период 2019 и 2020 годов</t>
  </si>
  <si>
    <t>Распределение бюджетных ассигнований местного бюджета МО Адмиралтейский округ на 2018 год и плановый период 2019 и 2020 годов</t>
  </si>
  <si>
    <t>1.6.1.2</t>
  </si>
  <si>
    <t>1.2.2.1.1.2</t>
  </si>
  <si>
    <t>1.3.3.1.7</t>
  </si>
  <si>
    <t>2.2.1</t>
  </si>
  <si>
    <t>2.2.1.1.1.1</t>
  </si>
  <si>
    <t>2.2.1.1.1.2</t>
  </si>
  <si>
    <t>2.2.2.1.2</t>
  </si>
  <si>
    <t>2.2.2.1.2.1</t>
  </si>
  <si>
    <t>2.2.2.1.2.1.1</t>
  </si>
  <si>
    <t>2.2.2.1.2.1.2</t>
  </si>
  <si>
    <t>6.2.1.2</t>
  </si>
  <si>
    <t>6.2.1.3</t>
  </si>
  <si>
    <t>6.2.1.4</t>
  </si>
  <si>
    <t>6.2.1.5</t>
  </si>
  <si>
    <t>6.2.1.6</t>
  </si>
  <si>
    <t>1.3.4.1.1</t>
  </si>
  <si>
    <t>1.4.1.2</t>
  </si>
  <si>
    <t>1.6.5.1</t>
  </si>
  <si>
    <t>1.6.5.1.1</t>
  </si>
  <si>
    <t>4.1.1.2</t>
  </si>
  <si>
    <t>4.1.1.3</t>
  </si>
  <si>
    <t>4.1.1.4</t>
  </si>
  <si>
    <t>4.1.1.5</t>
  </si>
  <si>
    <t>4.1.1.6</t>
  </si>
  <si>
    <t>4.1.1.7</t>
  </si>
  <si>
    <t>4.1.1.8</t>
  </si>
  <si>
    <t>4.1.1.9</t>
  </si>
  <si>
    <t>4.1.1.10</t>
  </si>
  <si>
    <t>от 26 декабря 2018 года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</si>
</sst>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00000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9" fillId="0" borderId="0" xfId="1"/>
    <xf numFmtId="0" fontId="13" fillId="0" borderId="3" xfId="1" applyFont="1" applyFill="1" applyBorder="1" applyAlignment="1">
      <alignment wrapText="1"/>
    </xf>
    <xf numFmtId="0" fontId="20" fillId="0" borderId="0" xfId="0" applyFont="1"/>
    <xf numFmtId="49" fontId="9" fillId="0" borderId="0" xfId="1" applyNumberFormat="1" applyAlignment="1">
      <alignment wrapText="1"/>
    </xf>
    <xf numFmtId="0" fontId="10" fillId="0" borderId="0" xfId="1" applyFont="1" applyFill="1" applyAlignment="1"/>
    <xf numFmtId="49" fontId="10" fillId="0" borderId="0" xfId="1" applyNumberFormat="1" applyFont="1" applyFill="1" applyAlignment="1">
      <alignment horizontal="center" wrapText="1"/>
    </xf>
    <xf numFmtId="49" fontId="11" fillId="0" borderId="0" xfId="1" applyNumberFormat="1" applyFont="1" applyFill="1" applyAlignment="1">
      <alignment wrapText="1"/>
    </xf>
    <xf numFmtId="49" fontId="11" fillId="0" borderId="0" xfId="1" applyNumberFormat="1" applyFont="1" applyFill="1" applyAlignment="1">
      <alignment horizontal="center"/>
    </xf>
    <xf numFmtId="0" fontId="0" fillId="0" borderId="0" xfId="0" applyFill="1"/>
    <xf numFmtId="49" fontId="22" fillId="0" borderId="3" xfId="1" applyNumberFormat="1" applyFont="1" applyFill="1" applyBorder="1" applyAlignment="1">
      <alignment horizontal="center" wrapText="1"/>
    </xf>
    <xf numFmtId="0" fontId="23" fillId="0" borderId="4" xfId="1" applyFont="1" applyFill="1" applyBorder="1" applyAlignment="1">
      <alignment wrapText="1"/>
    </xf>
    <xf numFmtId="0" fontId="23" fillId="0" borderId="4" xfId="1" applyFont="1" applyFill="1" applyBorder="1" applyAlignment="1">
      <alignment horizontal="center" wrapText="1"/>
    </xf>
    <xf numFmtId="49" fontId="23" fillId="0" borderId="3" xfId="1" applyNumberFormat="1" applyFont="1" applyFill="1" applyBorder="1" applyAlignment="1">
      <alignment horizontal="center" wrapText="1"/>
    </xf>
    <xf numFmtId="164" fontId="23" fillId="0" borderId="3" xfId="1" applyNumberFormat="1" applyFont="1" applyFill="1" applyBorder="1" applyAlignment="1">
      <alignment horizontal="center" wrapText="1"/>
    </xf>
    <xf numFmtId="49" fontId="23" fillId="0" borderId="1" xfId="1" applyNumberFormat="1" applyFont="1" applyFill="1" applyBorder="1" applyAlignment="1">
      <alignment horizontal="center" wrapText="1"/>
    </xf>
    <xf numFmtId="49" fontId="23" fillId="0" borderId="1" xfId="1" applyNumberFormat="1" applyFont="1" applyFill="1" applyBorder="1" applyAlignment="1">
      <alignment horizontal="left" wrapText="1"/>
    </xf>
    <xf numFmtId="164" fontId="23" fillId="0" borderId="1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center" wrapText="1"/>
    </xf>
    <xf numFmtId="164" fontId="13" fillId="0" borderId="3" xfId="1" applyNumberFormat="1" applyFont="1" applyFill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left" wrapText="1"/>
    </xf>
    <xf numFmtId="49" fontId="13" fillId="0" borderId="1" xfId="1" applyNumberFormat="1" applyFont="1" applyFill="1" applyBorder="1" applyAlignment="1">
      <alignment horizontal="center" wrapText="1"/>
    </xf>
    <xf numFmtId="164" fontId="13" fillId="0" borderId="1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left" wrapText="1"/>
    </xf>
    <xf numFmtId="49" fontId="13" fillId="0" borderId="3" xfId="1" applyNumberFormat="1" applyFont="1" applyFill="1" applyBorder="1" applyAlignment="1">
      <alignment wrapText="1"/>
    </xf>
    <xf numFmtId="49" fontId="13" fillId="0" borderId="2" xfId="1" applyNumberFormat="1" applyFont="1" applyFill="1" applyBorder="1" applyAlignment="1">
      <alignment wrapText="1"/>
    </xf>
    <xf numFmtId="49" fontId="13" fillId="0" borderId="2" xfId="1" applyNumberFormat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23" fillId="0" borderId="4" xfId="1" applyNumberFormat="1" applyFont="1" applyFill="1" applyBorder="1" applyAlignment="1">
      <alignment horizontal="left" wrapText="1"/>
    </xf>
    <xf numFmtId="49" fontId="23" fillId="0" borderId="4" xfId="1" applyNumberFormat="1" applyFont="1" applyFill="1" applyBorder="1" applyAlignment="1">
      <alignment horizontal="center" wrapText="1"/>
    </xf>
    <xf numFmtId="49" fontId="25" fillId="0" borderId="4" xfId="1" applyNumberFormat="1" applyFont="1" applyFill="1" applyBorder="1" applyAlignment="1">
      <alignment wrapText="1"/>
    </xf>
    <xf numFmtId="49" fontId="13" fillId="0" borderId="4" xfId="1" applyNumberFormat="1" applyFont="1" applyFill="1" applyBorder="1" applyAlignment="1">
      <alignment horizontal="center" wrapText="1"/>
    </xf>
    <xf numFmtId="164" fontId="25" fillId="0" borderId="3" xfId="1" applyNumberFormat="1" applyFont="1" applyFill="1" applyBorder="1" applyAlignment="1">
      <alignment horizontal="center" wrapText="1"/>
    </xf>
    <xf numFmtId="49" fontId="13" fillId="0" borderId="4" xfId="1" applyNumberFormat="1" applyFont="1" applyFill="1" applyBorder="1" applyAlignment="1">
      <alignment horizontal="left" wrapText="1"/>
    </xf>
    <xf numFmtId="49" fontId="13" fillId="0" borderId="5" xfId="1" applyNumberFormat="1" applyFont="1" applyFill="1" applyBorder="1" applyAlignment="1">
      <alignment horizontal="center" wrapText="1"/>
    </xf>
    <xf numFmtId="49" fontId="23" fillId="0" borderId="2" xfId="1" applyNumberFormat="1" applyFont="1" applyFill="1" applyBorder="1" applyAlignment="1">
      <alignment horizontal="left" wrapText="1"/>
    </xf>
    <xf numFmtId="49" fontId="23" fillId="0" borderId="2" xfId="1" applyNumberFormat="1" applyFont="1" applyFill="1" applyBorder="1" applyAlignment="1">
      <alignment horizontal="center" wrapText="1"/>
    </xf>
    <xf numFmtId="165" fontId="13" fillId="0" borderId="2" xfId="1" applyNumberFormat="1" applyFont="1" applyFill="1" applyBorder="1" applyAlignment="1">
      <alignment horizontal="left" vertical="center" wrapText="1"/>
    </xf>
    <xf numFmtId="49" fontId="23" fillId="0" borderId="5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23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49" fontId="23" fillId="0" borderId="3" xfId="1" applyNumberFormat="1" applyFont="1" applyFill="1" applyBorder="1" applyAlignment="1">
      <alignment wrapText="1"/>
    </xf>
    <xf numFmtId="49" fontId="27" fillId="0" borderId="1" xfId="1" applyNumberFormat="1" applyFont="1" applyFill="1" applyBorder="1" applyAlignment="1">
      <alignment horizontal="center" wrapText="1"/>
    </xf>
    <xf numFmtId="0" fontId="0" fillId="0" borderId="0" xfId="0" applyFont="1"/>
    <xf numFmtId="0" fontId="23" fillId="0" borderId="3" xfId="1" applyFont="1" applyFill="1" applyBorder="1" applyAlignment="1">
      <alignment horizontal="left" wrapText="1"/>
    </xf>
    <xf numFmtId="49" fontId="13" fillId="0" borderId="4" xfId="1" applyNumberFormat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0" fontId="0" fillId="2" borderId="0" xfId="0" applyFill="1"/>
    <xf numFmtId="0" fontId="9" fillId="0" borderId="0" xfId="1" applyFill="1"/>
    <xf numFmtId="0" fontId="9" fillId="0" borderId="0" xfId="1" applyFont="1"/>
    <xf numFmtId="0" fontId="10" fillId="0" borderId="1" xfId="1" applyNumberFormat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 wrapText="1"/>
    </xf>
    <xf numFmtId="0" fontId="13" fillId="0" borderId="3" xfId="1" applyNumberFormat="1" applyFont="1" applyFill="1" applyBorder="1" applyAlignment="1">
      <alignment horizontal="center" wrapText="1"/>
    </xf>
    <xf numFmtId="0" fontId="13" fillId="0" borderId="5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1" fontId="9" fillId="0" borderId="0" xfId="1" applyNumberFormat="1"/>
    <xf numFmtId="0" fontId="31" fillId="0" borderId="0" xfId="0" applyFont="1" applyFill="1"/>
    <xf numFmtId="164" fontId="1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4" fillId="0" borderId="0" xfId="0" applyFont="1"/>
    <xf numFmtId="49" fontId="27" fillId="0" borderId="2" xfId="1" applyNumberFormat="1" applyFont="1" applyFill="1" applyBorder="1" applyAlignment="1">
      <alignment horizontal="center" wrapText="1"/>
    </xf>
    <xf numFmtId="49" fontId="27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center"/>
    </xf>
    <xf numFmtId="0" fontId="9" fillId="0" borderId="0" xfId="1" applyFont="1" applyFill="1"/>
    <xf numFmtId="0" fontId="35" fillId="0" borderId="0" xfId="48" applyFont="1" applyFill="1"/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3" fontId="13" fillId="0" borderId="3" xfId="1" applyNumberFormat="1" applyFont="1" applyFill="1" applyBorder="1" applyAlignment="1">
      <alignment horizontal="center" vertical="center" wrapText="1"/>
    </xf>
    <xf numFmtId="0" fontId="15" fillId="0" borderId="0" xfId="48" applyFont="1" applyAlignment="1">
      <alignment vertical="center"/>
    </xf>
    <xf numFmtId="164" fontId="9" fillId="0" borderId="0" xfId="1" applyNumberFormat="1" applyFont="1" applyFill="1" applyAlignment="1">
      <alignment horizontal="center"/>
    </xf>
    <xf numFmtId="164" fontId="0" fillId="2" borderId="0" xfId="0" applyNumberFormat="1" applyFill="1"/>
    <xf numFmtId="0" fontId="12" fillId="0" borderId="0" xfId="48" applyFont="1" applyFill="1"/>
    <xf numFmtId="0" fontId="9" fillId="0" borderId="0" xfId="1" applyFill="1" applyBorder="1"/>
    <xf numFmtId="0" fontId="15" fillId="0" borderId="0" xfId="0" applyFont="1" applyFill="1" applyAlignment="1">
      <alignment horizontal="right"/>
    </xf>
    <xf numFmtId="2" fontId="10" fillId="0" borderId="11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 wrapText="1"/>
    </xf>
    <xf numFmtId="49" fontId="13" fillId="0" borderId="17" xfId="1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164" fontId="24" fillId="0" borderId="3" xfId="0" applyNumberFormat="1" applyFont="1" applyFill="1" applyBorder="1" applyAlignment="1">
      <alignment horizontal="center" vertical="center"/>
    </xf>
    <xf numFmtId="164" fontId="10" fillId="0" borderId="3" xfId="49" applyNumberFormat="1" applyFont="1" applyFill="1" applyBorder="1" applyAlignment="1">
      <alignment horizontal="center" vertical="center"/>
    </xf>
    <xf numFmtId="164" fontId="28" fillId="0" borderId="18" xfId="0" applyNumberFormat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 wrapText="1"/>
    </xf>
    <xf numFmtId="164" fontId="13" fillId="0" borderId="3" xfId="1" applyNumberFormat="1" applyFont="1" applyFill="1" applyBorder="1" applyAlignment="1">
      <alignment horizontal="center"/>
    </xf>
    <xf numFmtId="0" fontId="30" fillId="0" borderId="0" xfId="0" applyFont="1" applyFill="1"/>
    <xf numFmtId="164" fontId="30" fillId="0" borderId="0" xfId="0" applyNumberFormat="1" applyFont="1" applyFill="1"/>
    <xf numFmtId="0" fontId="15" fillId="0" borderId="3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16" fillId="0" borderId="0" xfId="1" applyFont="1" applyFill="1"/>
    <xf numFmtId="164" fontId="10" fillId="0" borderId="2" xfId="1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 applyAlignment="1">
      <alignment horizontal="center" wrapText="1"/>
    </xf>
    <xf numFmtId="164" fontId="13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6" fontId="13" fillId="0" borderId="3" xfId="1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166" fontId="24" fillId="0" borderId="3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left" wrapText="1"/>
    </xf>
    <xf numFmtId="0" fontId="10" fillId="0" borderId="17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49" fontId="10" fillId="0" borderId="17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left" vertical="center" wrapText="1"/>
    </xf>
    <xf numFmtId="164" fontId="10" fillId="0" borderId="20" xfId="1" applyNumberFormat="1" applyFont="1" applyFill="1" applyBorder="1" applyAlignment="1">
      <alignment horizontal="center" vertical="center" wrapText="1"/>
    </xf>
    <xf numFmtId="0" fontId="29" fillId="0" borderId="0" xfId="1" applyFont="1" applyFill="1"/>
    <xf numFmtId="0" fontId="36" fillId="0" borderId="0" xfId="1" applyFont="1" applyFill="1"/>
    <xf numFmtId="164" fontId="10" fillId="0" borderId="23" xfId="1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48" applyNumberFormat="1" applyFont="1" applyFill="1" applyBorder="1" applyAlignment="1">
      <alignment vertical="center" wrapText="1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left" vertical="center" wrapText="1"/>
    </xf>
    <xf numFmtId="164" fontId="10" fillId="0" borderId="21" xfId="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1" fillId="0" borderId="0" xfId="1" applyFont="1" applyFill="1"/>
    <xf numFmtId="164" fontId="13" fillId="0" borderId="3" xfId="0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10" fillId="0" borderId="7" xfId="1" applyNumberFormat="1" applyFont="1" applyFill="1" applyBorder="1" applyAlignment="1">
      <alignment horizontal="center" wrapText="1"/>
    </xf>
    <xf numFmtId="166" fontId="28" fillId="0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0" fillId="0" borderId="0" xfId="1" applyFont="1" applyFill="1" applyAlignment="1">
      <alignment horizontal="right"/>
    </xf>
    <xf numFmtId="0" fontId="29" fillId="0" borderId="0" xfId="1" applyFont="1"/>
    <xf numFmtId="49" fontId="11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0" fillId="0" borderId="0" xfId="1" applyFont="1" applyAlignment="1"/>
    <xf numFmtId="49" fontId="38" fillId="0" borderId="0" xfId="1" applyNumberFormat="1" applyFont="1"/>
    <xf numFmtId="49" fontId="16" fillId="0" borderId="0" xfId="1" applyNumberFormat="1" applyFont="1" applyAlignment="1">
      <alignment wrapText="1"/>
    </xf>
    <xf numFmtId="0" fontId="16" fillId="0" borderId="0" xfId="1" applyFont="1"/>
    <xf numFmtId="0" fontId="34" fillId="0" borderId="0" xfId="0" applyFont="1" applyBorder="1"/>
    <xf numFmtId="49" fontId="37" fillId="0" borderId="0" xfId="1" applyNumberFormat="1" applyFont="1" applyBorder="1" applyAlignment="1">
      <alignment horizontal="center" vertical="center" wrapText="1"/>
    </xf>
    <xf numFmtId="49" fontId="37" fillId="0" borderId="5" xfId="1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66" fontId="24" fillId="0" borderId="3" xfId="0" applyNumberFormat="1" applyFont="1" applyBorder="1" applyAlignment="1">
      <alignment horizontal="center"/>
    </xf>
    <xf numFmtId="0" fontId="24" fillId="0" borderId="3" xfId="56" applyFont="1" applyFill="1" applyBorder="1" applyAlignment="1">
      <alignment wrapText="1"/>
    </xf>
    <xf numFmtId="0" fontId="24" fillId="0" borderId="2" xfId="56" applyFont="1" applyFill="1" applyBorder="1"/>
    <xf numFmtId="0" fontId="24" fillId="0" borderId="2" xfId="56" applyFont="1" applyFill="1" applyBorder="1" applyAlignment="1">
      <alignment wrapText="1"/>
    </xf>
    <xf numFmtId="4" fontId="13" fillId="0" borderId="1" xfId="1" applyNumberFormat="1" applyFont="1" applyFill="1" applyBorder="1" applyAlignment="1">
      <alignment horizontal="center" wrapText="1"/>
    </xf>
    <xf numFmtId="4" fontId="13" fillId="0" borderId="3" xfId="1" applyNumberFormat="1" applyFont="1" applyFill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43" fontId="13" fillId="0" borderId="3" xfId="55" applyFont="1" applyFill="1" applyBorder="1" applyAlignment="1">
      <alignment horizontal="center" wrapText="1"/>
    </xf>
    <xf numFmtId="0" fontId="26" fillId="0" borderId="3" xfId="56" applyFont="1" applyFill="1" applyBorder="1" applyAlignment="1">
      <alignment horizontal="justify"/>
    </xf>
    <xf numFmtId="0" fontId="24" fillId="0" borderId="0" xfId="0" applyFont="1" applyAlignment="1">
      <alignment wrapText="1"/>
    </xf>
    <xf numFmtId="0" fontId="24" fillId="0" borderId="3" xfId="57" applyFont="1" applyFill="1" applyBorder="1" applyAlignment="1">
      <alignment wrapText="1"/>
    </xf>
    <xf numFmtId="0" fontId="28" fillId="0" borderId="3" xfId="56" applyFont="1" applyFill="1" applyBorder="1" applyAlignment="1">
      <alignment wrapText="1"/>
    </xf>
    <xf numFmtId="49" fontId="24" fillId="0" borderId="3" xfId="0" applyNumberFormat="1" applyFont="1" applyBorder="1" applyAlignment="1">
      <alignment wrapText="1"/>
    </xf>
    <xf numFmtId="49" fontId="46" fillId="0" borderId="1" xfId="1" applyNumberFormat="1" applyFont="1" applyFill="1" applyBorder="1" applyAlignment="1">
      <alignment horizontal="center" wrapText="1"/>
    </xf>
    <xf numFmtId="49" fontId="27" fillId="0" borderId="4" xfId="1" applyNumberFormat="1" applyFont="1" applyFill="1" applyBorder="1" applyAlignment="1">
      <alignment horizontal="left" wrapText="1"/>
    </xf>
    <xf numFmtId="0" fontId="28" fillId="0" borderId="3" xfId="58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center"/>
    </xf>
    <xf numFmtId="49" fontId="10" fillId="2" borderId="3" xfId="1" applyNumberFormat="1" applyFont="1" applyFill="1" applyBorder="1" applyAlignment="1">
      <alignment horizontal="left" wrapText="1"/>
    </xf>
    <xf numFmtId="49" fontId="10" fillId="2" borderId="3" xfId="1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49" fontId="11" fillId="0" borderId="0" xfId="1" applyNumberFormat="1" applyFont="1" applyAlignment="1">
      <alignment horizontal="right"/>
    </xf>
    <xf numFmtId="0" fontId="11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NumberFormat="1" applyFont="1" applyAlignment="1"/>
    <xf numFmtId="49" fontId="10" fillId="0" borderId="0" xfId="1" applyNumberFormat="1" applyFont="1" applyAlignment="1">
      <alignment horizontal="right" wrapText="1"/>
    </xf>
    <xf numFmtId="49" fontId="11" fillId="0" borderId="0" xfId="1" applyNumberFormat="1" applyFont="1" applyAlignment="1">
      <alignment horizontal="center" wrapText="1"/>
    </xf>
    <xf numFmtId="49" fontId="37" fillId="0" borderId="0" xfId="1" applyNumberFormat="1" applyFont="1" applyBorder="1" applyAlignment="1">
      <alignment horizontal="center" wrapText="1"/>
    </xf>
    <xf numFmtId="0" fontId="11" fillId="0" borderId="3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 wrapText="1"/>
    </xf>
    <xf numFmtId="0" fontId="11" fillId="0" borderId="1" xfId="1" applyNumberFormat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41" fillId="0" borderId="3" xfId="1" applyFont="1" applyBorder="1" applyAlignment="1">
      <alignment horizontal="center"/>
    </xf>
    <xf numFmtId="49" fontId="10" fillId="3" borderId="1" xfId="1" applyNumberFormat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left" wrapText="1"/>
    </xf>
    <xf numFmtId="49" fontId="13" fillId="3" borderId="1" xfId="1" applyNumberFormat="1" applyFont="1" applyFill="1" applyBorder="1" applyAlignment="1">
      <alignment horizontal="center" wrapText="1"/>
    </xf>
    <xf numFmtId="49" fontId="13" fillId="3" borderId="3" xfId="1" applyNumberFormat="1" applyFont="1" applyFill="1" applyBorder="1" applyAlignment="1">
      <alignment horizontal="left" wrapText="1"/>
    </xf>
    <xf numFmtId="49" fontId="13" fillId="3" borderId="1" xfId="1" applyNumberFormat="1" applyFont="1" applyFill="1" applyBorder="1" applyAlignment="1">
      <alignment horizontal="left" vertical="top" wrapText="1"/>
    </xf>
    <xf numFmtId="49" fontId="13" fillId="3" borderId="1" xfId="1" applyNumberFormat="1" applyFont="1" applyFill="1" applyBorder="1" applyAlignment="1">
      <alignment horizontal="left" wrapText="1"/>
    </xf>
    <xf numFmtId="4" fontId="13" fillId="0" borderId="3" xfId="1" applyNumberFormat="1" applyFont="1" applyBorder="1" applyAlignment="1">
      <alignment horizontal="center"/>
    </xf>
    <xf numFmtId="49" fontId="13" fillId="3" borderId="3" xfId="1" applyNumberFormat="1" applyFont="1" applyFill="1" applyBorder="1" applyAlignment="1">
      <alignment horizontal="center" wrapText="1"/>
    </xf>
    <xf numFmtId="49" fontId="13" fillId="3" borderId="3" xfId="1" applyNumberFormat="1" applyFont="1" applyFill="1" applyBorder="1" applyAlignment="1">
      <alignment wrapText="1"/>
    </xf>
    <xf numFmtId="49" fontId="13" fillId="3" borderId="2" xfId="1" applyNumberFormat="1" applyFont="1" applyFill="1" applyBorder="1" applyAlignment="1">
      <alignment wrapText="1"/>
    </xf>
    <xf numFmtId="0" fontId="13" fillId="3" borderId="3" xfId="1" applyFont="1" applyFill="1" applyBorder="1" applyAlignment="1">
      <alignment wrapText="1"/>
    </xf>
    <xf numFmtId="0" fontId="13" fillId="0" borderId="3" xfId="1" applyFont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49" fontId="13" fillId="3" borderId="6" xfId="1" applyNumberFormat="1" applyFont="1" applyFill="1" applyBorder="1" applyAlignment="1">
      <alignment horizontal="left" wrapText="1"/>
    </xf>
    <xf numFmtId="49" fontId="32" fillId="3" borderId="3" xfId="1" applyNumberFormat="1" applyFont="1" applyFill="1" applyBorder="1" applyAlignment="1">
      <alignment horizontal="center"/>
    </xf>
    <xf numFmtId="49" fontId="13" fillId="3" borderId="7" xfId="1" applyNumberFormat="1" applyFont="1" applyFill="1" applyBorder="1" applyAlignment="1">
      <alignment horizontal="left" wrapText="1"/>
    </xf>
    <xf numFmtId="166" fontId="13" fillId="0" borderId="3" xfId="1" applyNumberFormat="1" applyFont="1" applyBorder="1" applyAlignment="1">
      <alignment horizontal="center"/>
    </xf>
    <xf numFmtId="49" fontId="32" fillId="3" borderId="3" xfId="1" applyNumberFormat="1" applyFont="1" applyFill="1" applyBorder="1" applyAlignment="1">
      <alignment horizontal="center" vertical="center"/>
    </xf>
    <xf numFmtId="0" fontId="24" fillId="3" borderId="3" xfId="59" applyFont="1" applyFill="1" applyBorder="1" applyAlignment="1">
      <alignment wrapText="1"/>
    </xf>
    <xf numFmtId="49" fontId="13" fillId="3" borderId="6" xfId="1" applyNumberFormat="1" applyFont="1" applyFill="1" applyBorder="1" applyAlignment="1">
      <alignment wrapText="1"/>
    </xf>
    <xf numFmtId="49" fontId="13" fillId="0" borderId="5" xfId="1" applyNumberFormat="1" applyFont="1" applyFill="1" applyBorder="1" applyAlignment="1">
      <alignment wrapText="1"/>
    </xf>
    <xf numFmtId="49" fontId="13" fillId="3" borderId="5" xfId="1" applyNumberFormat="1" applyFont="1" applyFill="1" applyBorder="1" applyAlignment="1">
      <alignment horizontal="left" wrapText="1"/>
    </xf>
    <xf numFmtId="49" fontId="13" fillId="3" borderId="5" xfId="1" applyNumberFormat="1" applyFont="1" applyFill="1" applyBorder="1" applyAlignment="1">
      <alignment wrapText="1"/>
    </xf>
    <xf numFmtId="3" fontId="13" fillId="0" borderId="1" xfId="1" applyNumberFormat="1" applyFont="1" applyFill="1" applyBorder="1" applyAlignment="1">
      <alignment horizontal="center" wrapText="1"/>
    </xf>
    <xf numFmtId="0" fontId="13" fillId="0" borderId="3" xfId="1" applyFont="1" applyFill="1" applyBorder="1" applyAlignment="1">
      <alignment horizontal="center"/>
    </xf>
    <xf numFmtId="49" fontId="13" fillId="3" borderId="4" xfId="1" applyNumberFormat="1" applyFont="1" applyFill="1" applyBorder="1" applyAlignment="1">
      <alignment wrapText="1"/>
    </xf>
    <xf numFmtId="0" fontId="24" fillId="3" borderId="6" xfId="59" applyFont="1" applyFill="1" applyBorder="1" applyAlignment="1">
      <alignment wrapText="1"/>
    </xf>
    <xf numFmtId="49" fontId="13" fillId="3" borderId="8" xfId="1" applyNumberFormat="1" applyFont="1" applyFill="1" applyBorder="1" applyAlignment="1">
      <alignment horizontal="left" wrapText="1"/>
    </xf>
    <xf numFmtId="49" fontId="10" fillId="3" borderId="3" xfId="1" applyNumberFormat="1" applyFont="1" applyFill="1" applyBorder="1" applyAlignment="1">
      <alignment horizontal="center"/>
    </xf>
    <xf numFmtId="49" fontId="10" fillId="3" borderId="5" xfId="1" applyNumberFormat="1" applyFont="1" applyFill="1" applyBorder="1" applyAlignment="1">
      <alignment horizontal="left" wrapText="1"/>
    </xf>
    <xf numFmtId="0" fontId="13" fillId="3" borderId="6" xfId="1" applyFont="1" applyFill="1" applyBorder="1" applyAlignment="1">
      <alignment wrapText="1"/>
    </xf>
    <xf numFmtId="165" fontId="13" fillId="3" borderId="5" xfId="1" applyNumberFormat="1" applyFont="1" applyFill="1" applyBorder="1" applyAlignment="1">
      <alignment horizontal="left" vertical="center" wrapText="1"/>
    </xf>
    <xf numFmtId="0" fontId="24" fillId="3" borderId="2" xfId="60" applyFont="1" applyFill="1" applyBorder="1"/>
    <xf numFmtId="0" fontId="24" fillId="3" borderId="2" xfId="60" applyFont="1" applyFill="1" applyBorder="1" applyAlignment="1">
      <alignment wrapText="1"/>
    </xf>
    <xf numFmtId="49" fontId="10" fillId="3" borderId="2" xfId="1" applyNumberFormat="1" applyFont="1" applyFill="1" applyBorder="1" applyAlignment="1">
      <alignment horizontal="left" wrapText="1"/>
    </xf>
    <xf numFmtId="49" fontId="13" fillId="3" borderId="2" xfId="1" applyNumberFormat="1" applyFont="1" applyFill="1" applyBorder="1" applyAlignment="1">
      <alignment horizontal="left" wrapText="1"/>
    </xf>
    <xf numFmtId="49" fontId="10" fillId="3" borderId="2" xfId="1" applyNumberFormat="1" applyFont="1" applyFill="1" applyBorder="1" applyAlignment="1">
      <alignment wrapText="1"/>
    </xf>
    <xf numFmtId="49" fontId="13" fillId="3" borderId="2" xfId="1" applyNumberFormat="1" applyFont="1" applyFill="1" applyBorder="1" applyAlignment="1">
      <alignment horizontal="left" vertical="top" wrapText="1"/>
    </xf>
    <xf numFmtId="49" fontId="13" fillId="3" borderId="2" xfId="1" applyNumberFormat="1" applyFont="1" applyFill="1" applyBorder="1" applyAlignment="1">
      <alignment horizontal="center" wrapText="1"/>
    </xf>
    <xf numFmtId="0" fontId="26" fillId="3" borderId="3" xfId="59" applyFont="1" applyFill="1" applyBorder="1" applyAlignment="1">
      <alignment horizontal="justify"/>
    </xf>
    <xf numFmtId="49" fontId="10" fillId="3" borderId="3" xfId="1" applyNumberFormat="1" applyFont="1" applyFill="1" applyBorder="1" applyAlignment="1">
      <alignment wrapText="1"/>
    </xf>
    <xf numFmtId="49" fontId="13" fillId="3" borderId="2" xfId="1" applyNumberFormat="1" applyFont="1" applyFill="1" applyBorder="1" applyAlignment="1">
      <alignment horizontal="left" vertical="center" wrapText="1"/>
    </xf>
    <xf numFmtId="0" fontId="24" fillId="3" borderId="3" xfId="61" applyFont="1" applyFill="1" applyBorder="1" applyAlignment="1">
      <alignment wrapText="1"/>
    </xf>
    <xf numFmtId="0" fontId="24" fillId="3" borderId="3" xfId="59" applyFont="1" applyFill="1" applyBorder="1" applyAlignment="1">
      <alignment horizontal="left" wrapText="1"/>
    </xf>
    <xf numFmtId="0" fontId="28" fillId="3" borderId="2" xfId="59" applyFont="1" applyFill="1" applyBorder="1" applyAlignment="1">
      <alignment wrapText="1"/>
    </xf>
    <xf numFmtId="49" fontId="23" fillId="4" borderId="3" xfId="1" applyNumberFormat="1" applyFont="1" applyFill="1" applyBorder="1"/>
    <xf numFmtId="49" fontId="23" fillId="4" borderId="3" xfId="1" applyNumberFormat="1" applyFont="1" applyFill="1" applyBorder="1" applyAlignment="1">
      <alignment wrapText="1"/>
    </xf>
    <xf numFmtId="49" fontId="23" fillId="4" borderId="3" xfId="1" applyNumberFormat="1" applyFont="1" applyFill="1" applyBorder="1" applyAlignment="1">
      <alignment horizontal="center"/>
    </xf>
    <xf numFmtId="0" fontId="23" fillId="4" borderId="3" xfId="1" applyNumberFormat="1" applyFont="1" applyFill="1" applyBorder="1" applyAlignment="1">
      <alignment horizontal="center"/>
    </xf>
    <xf numFmtId="164" fontId="23" fillId="4" borderId="4" xfId="1" applyNumberFormat="1" applyFont="1" applyFill="1" applyBorder="1" applyAlignment="1">
      <alignment horizontal="center"/>
    </xf>
    <xf numFmtId="49" fontId="10" fillId="0" borderId="0" xfId="1" applyNumberFormat="1" applyFont="1"/>
    <xf numFmtId="0" fontId="16" fillId="0" borderId="0" xfId="1" applyNumberFormat="1" applyFont="1" applyAlignment="1">
      <alignment horizontal="center"/>
    </xf>
    <xf numFmtId="0" fontId="16" fillId="0" borderId="3" xfId="1" applyFont="1" applyBorder="1"/>
    <xf numFmtId="49" fontId="16" fillId="0" borderId="0" xfId="1" applyNumberFormat="1" applyFont="1"/>
    <xf numFmtId="164" fontId="10" fillId="0" borderId="0" xfId="1" applyNumberFormat="1" applyFont="1"/>
    <xf numFmtId="164" fontId="16" fillId="0" borderId="0" xfId="1" applyNumberFormat="1" applyFont="1"/>
    <xf numFmtId="164" fontId="40" fillId="3" borderId="0" xfId="1" applyNumberFormat="1" applyFont="1" applyFill="1" applyAlignment="1">
      <alignment horizontal="center"/>
    </xf>
    <xf numFmtId="0" fontId="42" fillId="0" borderId="0" xfId="0" applyFont="1" applyAlignment="1">
      <alignment wrapText="1"/>
    </xf>
    <xf numFmtId="0" fontId="15" fillId="0" borderId="0" xfId="0" applyFont="1"/>
    <xf numFmtId="2" fontId="15" fillId="0" borderId="0" xfId="0" applyNumberFormat="1" applyFont="1"/>
    <xf numFmtId="0" fontId="33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164" fontId="15" fillId="0" borderId="3" xfId="0" applyNumberFormat="1" applyFont="1" applyBorder="1"/>
    <xf numFmtId="0" fontId="15" fillId="0" borderId="3" xfId="0" applyFont="1" applyBorder="1"/>
    <xf numFmtId="0" fontId="0" fillId="0" borderId="0" xfId="0" applyBorder="1"/>
    <xf numFmtId="164" fontId="13" fillId="3" borderId="4" xfId="1" applyNumberFormat="1" applyFont="1" applyFill="1" applyBorder="1" applyAlignment="1">
      <alignment horizontal="center" wrapText="1"/>
    </xf>
    <xf numFmtId="0" fontId="13" fillId="0" borderId="4" xfId="1" applyFont="1" applyBorder="1" applyAlignment="1">
      <alignment horizontal="center"/>
    </xf>
    <xf numFmtId="4" fontId="13" fillId="0" borderId="4" xfId="1" applyNumberFormat="1" applyFont="1" applyFill="1" applyBorder="1" applyAlignment="1">
      <alignment horizontal="center" wrapText="1"/>
    </xf>
    <xf numFmtId="164" fontId="13" fillId="0" borderId="3" xfId="49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166" fontId="24" fillId="0" borderId="18" xfId="0" applyNumberFormat="1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/>
    </xf>
    <xf numFmtId="2" fontId="10" fillId="0" borderId="13" xfId="1" applyNumberFormat="1" applyFont="1" applyFill="1" applyBorder="1" applyAlignment="1">
      <alignment horizontal="center" vertical="center"/>
    </xf>
    <xf numFmtId="2" fontId="10" fillId="0" borderId="14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23" fillId="0" borderId="0" xfId="1" applyFont="1" applyFill="1" applyAlignment="1">
      <alignment horizontal="right"/>
    </xf>
    <xf numFmtId="0" fontId="14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9" fontId="11" fillId="0" borderId="11" xfId="1" applyNumberFormat="1" applyFont="1" applyFill="1" applyBorder="1" applyAlignment="1">
      <alignment horizontal="center" vertical="center" wrapText="1"/>
    </xf>
    <xf numFmtId="9" fontId="11" fillId="0" borderId="1" xfId="1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9" fontId="11" fillId="0" borderId="22" xfId="1" applyNumberFormat="1" applyFont="1" applyBorder="1" applyAlignment="1">
      <alignment horizontal="center" vertical="center" wrapText="1"/>
    </xf>
    <xf numFmtId="9" fontId="11" fillId="0" borderId="2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0" borderId="1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</cellXfs>
  <cellStyles count="62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2 3" xfId="60"/>
    <cellStyle name="Обычный 3 4 2 2 3" xfId="33"/>
    <cellStyle name="Обычный 3 4 2 2 4" xfId="58"/>
    <cellStyle name="Обычный 3 4 2 3" xfId="24"/>
    <cellStyle name="Обычный 3 4 2 3 2" xfId="35"/>
    <cellStyle name="Обычный 3 4 2 3 3" xfId="54"/>
    <cellStyle name="Обычный 3 4 2 3 4" xfId="56"/>
    <cellStyle name="Обычный 3 4 2 4" xfId="32"/>
    <cellStyle name="Обычный 3 4 2 5" xfId="51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 9" xfId="50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2 3" xfId="59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2 3" xfId="61"/>
    <cellStyle name="Обычный 7 2 2 3" xfId="45"/>
    <cellStyle name="Обычный 7 2 3" xfId="25"/>
    <cellStyle name="Обычный 7 2 3 2" xfId="47"/>
    <cellStyle name="Обычный 7 2 3 3" xfId="57"/>
    <cellStyle name="Обычный 7 2 4" xfId="44"/>
    <cellStyle name="Обычный 7 2 5" xfId="53"/>
    <cellStyle name="Обычный 7 3" xfId="43"/>
    <cellStyle name="Обычный 7 4" xfId="52"/>
    <cellStyle name="Обычный_Доходы" xfId="49"/>
    <cellStyle name="Процентный 2" xfId="14"/>
    <cellStyle name="Финансовый" xfId="5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B52" zoomScale="75" zoomScaleNormal="70" zoomScaleSheetLayoutView="75" workbookViewId="0">
      <selection activeCell="E6" sqref="E6"/>
    </sheetView>
  </sheetViews>
  <sheetFormatPr defaultRowHeight="15" x14ac:dyDescent="0.25"/>
  <cols>
    <col min="1" max="1" width="18.85546875" customWidth="1"/>
    <col min="2" max="2" width="22.85546875" customWidth="1"/>
    <col min="3" max="3" width="30.140625" customWidth="1"/>
    <col min="4" max="4" width="92.5703125" customWidth="1"/>
    <col min="5" max="5" width="17.28515625" style="64" customWidth="1"/>
    <col min="6" max="7" width="17.28515625" style="9" customWidth="1"/>
    <col min="10" max="10" width="13" bestFit="1" customWidth="1"/>
    <col min="12" max="12" width="52.42578125" customWidth="1"/>
  </cols>
  <sheetData>
    <row r="1" spans="1:10" ht="15.75" x14ac:dyDescent="0.25">
      <c r="B1" s="139"/>
    </row>
    <row r="2" spans="1:10" ht="19.5" x14ac:dyDescent="0.35">
      <c r="A2" s="125"/>
      <c r="B2" s="9"/>
      <c r="C2" s="55"/>
      <c r="D2" s="9"/>
      <c r="F2" s="276" t="s">
        <v>377</v>
      </c>
      <c r="G2" s="276"/>
    </row>
    <row r="3" spans="1:10" ht="18.75" x14ac:dyDescent="0.3">
      <c r="A3" s="55"/>
      <c r="B3" s="55"/>
      <c r="C3" s="55"/>
      <c r="D3" s="9"/>
      <c r="E3" s="276" t="s">
        <v>17</v>
      </c>
      <c r="F3" s="276"/>
      <c r="G3" s="276"/>
    </row>
    <row r="4" spans="1:10" ht="20.25" x14ac:dyDescent="0.3">
      <c r="A4" s="126"/>
      <c r="B4" s="55"/>
      <c r="C4" s="55"/>
      <c r="D4" s="9"/>
      <c r="E4" s="277" t="s">
        <v>16</v>
      </c>
      <c r="F4" s="277"/>
      <c r="G4" s="277"/>
    </row>
    <row r="5" spans="1:10" ht="18.75" x14ac:dyDescent="0.3">
      <c r="A5" s="55"/>
      <c r="B5" s="55"/>
      <c r="C5" s="55"/>
      <c r="D5" s="9"/>
      <c r="E5" s="276" t="s">
        <v>590</v>
      </c>
      <c r="F5" s="276"/>
      <c r="G5" s="276"/>
    </row>
    <row r="6" spans="1:10" ht="15.75" x14ac:dyDescent="0.25">
      <c r="A6" s="55"/>
      <c r="B6" s="55"/>
      <c r="C6" s="55"/>
      <c r="D6" s="55"/>
      <c r="E6" s="71"/>
      <c r="F6" s="83"/>
    </row>
    <row r="7" spans="1:10" ht="15.75" x14ac:dyDescent="0.25">
      <c r="A7" s="278" t="s">
        <v>404</v>
      </c>
      <c r="B7" s="278"/>
      <c r="C7" s="278"/>
      <c r="D7" s="278"/>
      <c r="E7" s="278"/>
      <c r="F7" s="278"/>
      <c r="G7" s="278"/>
    </row>
    <row r="8" spans="1:10" ht="16.5" thickBot="1" x14ac:dyDescent="0.3">
      <c r="A8" s="55"/>
      <c r="B8" s="55"/>
      <c r="C8" s="279"/>
      <c r="D8" s="279"/>
      <c r="E8" s="72"/>
      <c r="F8" s="55"/>
      <c r="G8" s="85" t="s">
        <v>384</v>
      </c>
    </row>
    <row r="9" spans="1:10" ht="18.75" x14ac:dyDescent="0.25">
      <c r="A9" s="280" t="s">
        <v>304</v>
      </c>
      <c r="B9" s="282" t="s">
        <v>379</v>
      </c>
      <c r="C9" s="282" t="s">
        <v>378</v>
      </c>
      <c r="D9" s="282" t="s">
        <v>305</v>
      </c>
      <c r="E9" s="282" t="s">
        <v>380</v>
      </c>
      <c r="F9" s="274" t="s">
        <v>381</v>
      </c>
      <c r="G9" s="275"/>
    </row>
    <row r="10" spans="1:10" ht="18.75" x14ac:dyDescent="0.3">
      <c r="A10" s="281"/>
      <c r="B10" s="283"/>
      <c r="C10" s="283"/>
      <c r="D10" s="283"/>
      <c r="E10" s="283"/>
      <c r="F10" s="86" t="s">
        <v>382</v>
      </c>
      <c r="G10" s="89" t="s">
        <v>383</v>
      </c>
    </row>
    <row r="11" spans="1:10" ht="18.75" x14ac:dyDescent="0.3">
      <c r="A11" s="116">
        <v>1</v>
      </c>
      <c r="B11" s="117">
        <v>2</v>
      </c>
      <c r="C11" s="117">
        <v>3</v>
      </c>
      <c r="D11" s="87">
        <v>4</v>
      </c>
      <c r="E11" s="87">
        <v>5</v>
      </c>
      <c r="F11" s="88">
        <v>6</v>
      </c>
      <c r="G11" s="90">
        <v>7</v>
      </c>
    </row>
    <row r="12" spans="1:10" ht="18.75" x14ac:dyDescent="0.25">
      <c r="A12" s="118" t="s">
        <v>306</v>
      </c>
      <c r="B12" s="88" t="s">
        <v>307</v>
      </c>
      <c r="C12" s="119" t="s">
        <v>423</v>
      </c>
      <c r="D12" s="120" t="s">
        <v>308</v>
      </c>
      <c r="E12" s="73">
        <f>E13+E27+E35</f>
        <v>62480.900000000009</v>
      </c>
      <c r="F12" s="73">
        <f>F13+F27+F35</f>
        <v>58697</v>
      </c>
      <c r="G12" s="127">
        <f>G13+G27+G35</f>
        <v>63244.799999999996</v>
      </c>
    </row>
    <row r="13" spans="1:10" ht="18.75" x14ac:dyDescent="0.25">
      <c r="A13" s="121" t="s">
        <v>0</v>
      </c>
      <c r="B13" s="122" t="s">
        <v>307</v>
      </c>
      <c r="C13" s="119" t="s">
        <v>424</v>
      </c>
      <c r="D13" s="120" t="s">
        <v>309</v>
      </c>
      <c r="E13" s="74">
        <f>E14+E22+E25</f>
        <v>58079.8</v>
      </c>
      <c r="F13" s="74">
        <f>F14+F22+F25</f>
        <v>55078.1</v>
      </c>
      <c r="G13" s="91">
        <f>G14+G22+G25</f>
        <v>59519.6</v>
      </c>
    </row>
    <row r="14" spans="1:10" ht="37.5" x14ac:dyDescent="0.25">
      <c r="A14" s="121" t="s">
        <v>1</v>
      </c>
      <c r="B14" s="122" t="s">
        <v>307</v>
      </c>
      <c r="C14" s="119" t="s">
        <v>425</v>
      </c>
      <c r="D14" s="120" t="s">
        <v>311</v>
      </c>
      <c r="E14" s="74">
        <f>E15+E18+E21</f>
        <v>39939.300000000003</v>
      </c>
      <c r="F14" s="74">
        <f>F15+F18+F21</f>
        <v>35887.800000000003</v>
      </c>
      <c r="G14" s="91">
        <f>G15+G18+G21</f>
        <v>39363.699999999997</v>
      </c>
    </row>
    <row r="15" spans="1:10" ht="37.5" x14ac:dyDescent="0.25">
      <c r="A15" s="121" t="s">
        <v>2</v>
      </c>
      <c r="B15" s="122" t="s">
        <v>307</v>
      </c>
      <c r="C15" s="119" t="s">
        <v>426</v>
      </c>
      <c r="D15" s="120" t="s">
        <v>427</v>
      </c>
      <c r="E15" s="74">
        <f>E16+E17</f>
        <v>24544.7</v>
      </c>
      <c r="F15" s="74">
        <f>F16+F17</f>
        <v>20514.2</v>
      </c>
      <c r="G15" s="91">
        <f>G16+G17</f>
        <v>23948.9</v>
      </c>
    </row>
    <row r="16" spans="1:10" ht="37.5" x14ac:dyDescent="0.25">
      <c r="A16" s="93" t="s">
        <v>312</v>
      </c>
      <c r="B16" s="76" t="s">
        <v>310</v>
      </c>
      <c r="C16" s="77" t="s">
        <v>428</v>
      </c>
      <c r="D16" s="78" t="s">
        <v>427</v>
      </c>
      <c r="E16" s="270">
        <v>24542.7</v>
      </c>
      <c r="F16" s="270">
        <f>19956.6+500+150.2-93.6</f>
        <v>20513.2</v>
      </c>
      <c r="G16" s="270">
        <v>23947.9</v>
      </c>
      <c r="J16" s="146"/>
    </row>
    <row r="17" spans="1:10" ht="56.25" x14ac:dyDescent="0.25">
      <c r="A17" s="93" t="s">
        <v>313</v>
      </c>
      <c r="B17" s="76" t="s">
        <v>310</v>
      </c>
      <c r="C17" s="77" t="s">
        <v>429</v>
      </c>
      <c r="D17" s="78" t="s">
        <v>314</v>
      </c>
      <c r="E17" s="75">
        <f>1+1</f>
        <v>2</v>
      </c>
      <c r="F17" s="75">
        <v>1</v>
      </c>
      <c r="G17" s="270">
        <v>1</v>
      </c>
    </row>
    <row r="18" spans="1:10" ht="56.25" x14ac:dyDescent="0.25">
      <c r="A18" s="121" t="s">
        <v>315</v>
      </c>
      <c r="B18" s="122" t="s">
        <v>307</v>
      </c>
      <c r="C18" s="119" t="s">
        <v>430</v>
      </c>
      <c r="D18" s="120" t="s">
        <v>316</v>
      </c>
      <c r="E18" s="74">
        <f>E19+E20</f>
        <v>15386.6</v>
      </c>
      <c r="F18" s="74">
        <f>F19+F20</f>
        <v>15372.6</v>
      </c>
      <c r="G18" s="91">
        <f>G19+G20</f>
        <v>15413.8</v>
      </c>
    </row>
    <row r="19" spans="1:10" ht="75" x14ac:dyDescent="0.25">
      <c r="A19" s="93" t="s">
        <v>317</v>
      </c>
      <c r="B19" s="76" t="s">
        <v>310</v>
      </c>
      <c r="C19" s="77" t="s">
        <v>431</v>
      </c>
      <c r="D19" s="78" t="s">
        <v>432</v>
      </c>
      <c r="E19" s="270">
        <v>15385.6</v>
      </c>
      <c r="F19" s="270">
        <f>13695.6+1582.5+93.5</f>
        <v>15371.6</v>
      </c>
      <c r="G19" s="270">
        <v>15412.8</v>
      </c>
      <c r="J19" s="146"/>
    </row>
    <row r="20" spans="1:10" ht="56.25" x14ac:dyDescent="0.25">
      <c r="A20" s="93" t="s">
        <v>318</v>
      </c>
      <c r="B20" s="76" t="s">
        <v>310</v>
      </c>
      <c r="C20" s="77" t="s">
        <v>433</v>
      </c>
      <c r="D20" s="78" t="s">
        <v>319</v>
      </c>
      <c r="E20" s="75">
        <v>1</v>
      </c>
      <c r="F20" s="75">
        <v>1</v>
      </c>
      <c r="G20" s="75">
        <v>1</v>
      </c>
    </row>
    <row r="21" spans="1:10" ht="37.5" x14ac:dyDescent="0.25">
      <c r="A21" s="121" t="s">
        <v>320</v>
      </c>
      <c r="B21" s="122" t="s">
        <v>307</v>
      </c>
      <c r="C21" s="119" t="s">
        <v>321</v>
      </c>
      <c r="D21" s="120" t="s">
        <v>434</v>
      </c>
      <c r="E21" s="74">
        <f>12-4</f>
        <v>8</v>
      </c>
      <c r="F21" s="97">
        <v>1</v>
      </c>
      <c r="G21" s="98">
        <v>1</v>
      </c>
    </row>
    <row r="22" spans="1:10" ht="37.5" x14ac:dyDescent="0.25">
      <c r="A22" s="121" t="s">
        <v>3</v>
      </c>
      <c r="B22" s="122" t="s">
        <v>307</v>
      </c>
      <c r="C22" s="119" t="s">
        <v>435</v>
      </c>
      <c r="D22" s="120" t="s">
        <v>322</v>
      </c>
      <c r="E22" s="74">
        <f>E23+E24</f>
        <v>14597.8</v>
      </c>
      <c r="F22" s="74">
        <f>F23+F24</f>
        <v>15200.1</v>
      </c>
      <c r="G22" s="91">
        <f>G23+G24</f>
        <v>14968.6</v>
      </c>
    </row>
    <row r="23" spans="1:10" ht="18.75" x14ac:dyDescent="0.25">
      <c r="A23" s="93" t="s">
        <v>4</v>
      </c>
      <c r="B23" s="76" t="s">
        <v>310</v>
      </c>
      <c r="C23" s="77" t="s">
        <v>436</v>
      </c>
      <c r="D23" s="78" t="s">
        <v>322</v>
      </c>
      <c r="E23" s="75">
        <f>13862.8+370+360</f>
        <v>14592.8</v>
      </c>
      <c r="F23" s="75">
        <f>14764.1+435</f>
        <v>15199.1</v>
      </c>
      <c r="G23" s="75">
        <v>14967.6</v>
      </c>
      <c r="J23" s="146"/>
    </row>
    <row r="24" spans="1:10" ht="37.5" x14ac:dyDescent="0.25">
      <c r="A24" s="93" t="s">
        <v>5</v>
      </c>
      <c r="B24" s="76" t="s">
        <v>310</v>
      </c>
      <c r="C24" s="77" t="s">
        <v>437</v>
      </c>
      <c r="D24" s="78" t="s">
        <v>323</v>
      </c>
      <c r="E24" s="75">
        <f>1+4</f>
        <v>5</v>
      </c>
      <c r="F24" s="75">
        <v>1</v>
      </c>
      <c r="G24" s="75">
        <v>1</v>
      </c>
    </row>
    <row r="25" spans="1:10" ht="37.5" x14ac:dyDescent="0.25">
      <c r="A25" s="121" t="s">
        <v>6</v>
      </c>
      <c r="B25" s="122" t="s">
        <v>307</v>
      </c>
      <c r="C25" s="119" t="s">
        <v>438</v>
      </c>
      <c r="D25" s="120" t="s">
        <v>439</v>
      </c>
      <c r="E25" s="74">
        <f>E26</f>
        <v>3542.7</v>
      </c>
      <c r="F25" s="74">
        <f>F26</f>
        <v>3990.2</v>
      </c>
      <c r="G25" s="91">
        <f>G26</f>
        <v>5187.3</v>
      </c>
    </row>
    <row r="26" spans="1:10" ht="56.25" x14ac:dyDescent="0.25">
      <c r="A26" s="93" t="s">
        <v>7</v>
      </c>
      <c r="B26" s="76" t="s">
        <v>310</v>
      </c>
      <c r="C26" s="76" t="s">
        <v>324</v>
      </c>
      <c r="D26" s="123" t="s">
        <v>325</v>
      </c>
      <c r="E26" s="75">
        <v>3542.7</v>
      </c>
      <c r="F26" s="75">
        <v>3990.2</v>
      </c>
      <c r="G26" s="75">
        <v>5187.3</v>
      </c>
    </row>
    <row r="27" spans="1:10" ht="37.5" x14ac:dyDescent="0.25">
      <c r="A27" s="121" t="s">
        <v>39</v>
      </c>
      <c r="B27" s="122" t="s">
        <v>307</v>
      </c>
      <c r="C27" s="119" t="s">
        <v>326</v>
      </c>
      <c r="D27" s="120" t="s">
        <v>327</v>
      </c>
      <c r="E27" s="74">
        <f>E28+E30</f>
        <v>28.4</v>
      </c>
      <c r="F27" s="74">
        <f>F28+F30</f>
        <v>53.5</v>
      </c>
      <c r="G27" s="91">
        <f>G28+G30</f>
        <v>0</v>
      </c>
    </row>
    <row r="28" spans="1:10" ht="18.75" x14ac:dyDescent="0.25">
      <c r="A28" s="121" t="s">
        <v>42</v>
      </c>
      <c r="B28" s="122" t="s">
        <v>307</v>
      </c>
      <c r="C28" s="119" t="s">
        <v>440</v>
      </c>
      <c r="D28" s="120" t="s">
        <v>328</v>
      </c>
      <c r="E28" s="74">
        <f>E29</f>
        <v>0</v>
      </c>
      <c r="F28" s="74">
        <f>F29</f>
        <v>0</v>
      </c>
      <c r="G28" s="91">
        <f>G29</f>
        <v>0</v>
      </c>
    </row>
    <row r="29" spans="1:10" ht="56.25" x14ac:dyDescent="0.25">
      <c r="A29" s="93" t="s">
        <v>60</v>
      </c>
      <c r="B29" s="76" t="s">
        <v>10</v>
      </c>
      <c r="C29" s="77" t="s">
        <v>441</v>
      </c>
      <c r="D29" s="78" t="s">
        <v>329</v>
      </c>
      <c r="E29" s="75">
        <v>0</v>
      </c>
      <c r="F29" s="75">
        <v>0</v>
      </c>
      <c r="G29" s="92">
        <v>0</v>
      </c>
    </row>
    <row r="30" spans="1:10" ht="18.75" x14ac:dyDescent="0.25">
      <c r="A30" s="121" t="s">
        <v>43</v>
      </c>
      <c r="B30" s="122" t="s">
        <v>307</v>
      </c>
      <c r="C30" s="119" t="s">
        <v>442</v>
      </c>
      <c r="D30" s="120" t="s">
        <v>330</v>
      </c>
      <c r="E30" s="74">
        <f>E31</f>
        <v>28.4</v>
      </c>
      <c r="F30" s="74">
        <f>F31</f>
        <v>53.5</v>
      </c>
      <c r="G30" s="91">
        <f>G31</f>
        <v>0</v>
      </c>
    </row>
    <row r="31" spans="1:10" ht="18.75" x14ac:dyDescent="0.25">
      <c r="A31" s="121" t="s">
        <v>276</v>
      </c>
      <c r="B31" s="122" t="s">
        <v>307</v>
      </c>
      <c r="C31" s="119" t="s">
        <v>443</v>
      </c>
      <c r="D31" s="120" t="s">
        <v>331</v>
      </c>
      <c r="E31" s="74">
        <f>E32</f>
        <v>28.4</v>
      </c>
      <c r="F31" s="74">
        <f t="shared" ref="F31:G31" si="0">F32</f>
        <v>53.5</v>
      </c>
      <c r="G31" s="74">
        <f t="shared" si="0"/>
        <v>0</v>
      </c>
    </row>
    <row r="32" spans="1:10" ht="37.5" x14ac:dyDescent="0.25">
      <c r="A32" s="121" t="s">
        <v>332</v>
      </c>
      <c r="B32" s="122" t="s">
        <v>307</v>
      </c>
      <c r="C32" s="119" t="s">
        <v>444</v>
      </c>
      <c r="D32" s="120" t="s">
        <v>333</v>
      </c>
      <c r="E32" s="74">
        <f>E33+E34</f>
        <v>28.4</v>
      </c>
      <c r="F32" s="74">
        <f t="shared" ref="F32:G32" si="1">F33+F34</f>
        <v>53.5</v>
      </c>
      <c r="G32" s="74">
        <f t="shared" si="1"/>
        <v>0</v>
      </c>
    </row>
    <row r="33" spans="1:7" ht="93.75" x14ac:dyDescent="0.3">
      <c r="A33" s="93" t="s">
        <v>334</v>
      </c>
      <c r="B33" s="76" t="s">
        <v>335</v>
      </c>
      <c r="C33" s="77" t="s">
        <v>445</v>
      </c>
      <c r="D33" s="2" t="s">
        <v>446</v>
      </c>
      <c r="E33" s="75">
        <v>0</v>
      </c>
      <c r="F33" s="96">
        <v>0</v>
      </c>
      <c r="G33" s="94">
        <v>0</v>
      </c>
    </row>
    <row r="34" spans="1:7" ht="37.5" x14ac:dyDescent="0.3">
      <c r="A34" s="93" t="s">
        <v>563</v>
      </c>
      <c r="B34" s="76" t="s">
        <v>335</v>
      </c>
      <c r="C34" s="77" t="s">
        <v>462</v>
      </c>
      <c r="D34" s="2" t="s">
        <v>463</v>
      </c>
      <c r="E34" s="75">
        <v>28.4</v>
      </c>
      <c r="F34" s="75">
        <v>53.5</v>
      </c>
      <c r="G34" s="271">
        <v>0</v>
      </c>
    </row>
    <row r="35" spans="1:7" ht="18.75" x14ac:dyDescent="0.25">
      <c r="A35" s="121" t="s">
        <v>8</v>
      </c>
      <c r="B35" s="122" t="s">
        <v>307</v>
      </c>
      <c r="C35" s="128" t="s">
        <v>447</v>
      </c>
      <c r="D35" s="120" t="s">
        <v>336</v>
      </c>
      <c r="E35" s="74">
        <f>E36+E37+E39</f>
        <v>4372.7000000000007</v>
      </c>
      <c r="F35" s="74">
        <f>F36+F37+F39</f>
        <v>3565.4</v>
      </c>
      <c r="G35" s="91">
        <f>G36+G37+G39</f>
        <v>3725.2000000000003</v>
      </c>
    </row>
    <row r="36" spans="1:7" ht="56.25" x14ac:dyDescent="0.25">
      <c r="A36" s="93" t="s">
        <v>63</v>
      </c>
      <c r="B36" s="76" t="s">
        <v>310</v>
      </c>
      <c r="C36" s="79" t="s">
        <v>448</v>
      </c>
      <c r="D36" s="78" t="s">
        <v>449</v>
      </c>
      <c r="E36" s="75">
        <f>484-1-28.4-360-4-90</f>
        <v>0.60000000000002274</v>
      </c>
      <c r="F36" s="271">
        <v>1</v>
      </c>
      <c r="G36" s="272">
        <v>1</v>
      </c>
    </row>
    <row r="37" spans="1:7" ht="56.25" x14ac:dyDescent="0.25">
      <c r="A37" s="121" t="s">
        <v>67</v>
      </c>
      <c r="B37" s="122" t="s">
        <v>307</v>
      </c>
      <c r="C37" s="128" t="s">
        <v>337</v>
      </c>
      <c r="D37" s="120" t="s">
        <v>450</v>
      </c>
      <c r="E37" s="74">
        <f>E38</f>
        <v>1</v>
      </c>
      <c r="F37" s="74">
        <f>F38</f>
        <v>34.700000000000003</v>
      </c>
      <c r="G37" s="91">
        <f>G38</f>
        <v>36.1</v>
      </c>
    </row>
    <row r="38" spans="1:7" ht="75" x14ac:dyDescent="0.25">
      <c r="A38" s="93" t="s">
        <v>70</v>
      </c>
      <c r="B38" s="76" t="s">
        <v>310</v>
      </c>
      <c r="C38" s="79" t="s">
        <v>338</v>
      </c>
      <c r="D38" s="78" t="s">
        <v>451</v>
      </c>
      <c r="E38" s="75">
        <v>1</v>
      </c>
      <c r="F38" s="75">
        <v>34.700000000000003</v>
      </c>
      <c r="G38" s="75">
        <v>36.1</v>
      </c>
    </row>
    <row r="39" spans="1:7" ht="37.5" x14ac:dyDescent="0.25">
      <c r="A39" s="121" t="s">
        <v>71</v>
      </c>
      <c r="B39" s="122" t="s">
        <v>307</v>
      </c>
      <c r="C39" s="128" t="s">
        <v>452</v>
      </c>
      <c r="D39" s="120" t="s">
        <v>339</v>
      </c>
      <c r="E39" s="74">
        <f>SUM(E40)</f>
        <v>4371.1000000000004</v>
      </c>
      <c r="F39" s="74">
        <f>SUM(F40)</f>
        <v>3529.7000000000003</v>
      </c>
      <c r="G39" s="91">
        <f>SUM(G40)</f>
        <v>3688.1000000000004</v>
      </c>
    </row>
    <row r="40" spans="1:7" ht="56.25" x14ac:dyDescent="0.25">
      <c r="A40" s="121" t="s">
        <v>72</v>
      </c>
      <c r="B40" s="122" t="s">
        <v>307</v>
      </c>
      <c r="C40" s="129" t="s">
        <v>340</v>
      </c>
      <c r="D40" s="120" t="s">
        <v>453</v>
      </c>
      <c r="E40" s="74">
        <f>SUM(E41:E47)</f>
        <v>4371.1000000000004</v>
      </c>
      <c r="F40" s="74">
        <f>SUM(F41:F47)</f>
        <v>3529.7000000000003</v>
      </c>
      <c r="G40" s="91">
        <f>SUM(G41:G47)</f>
        <v>3688.1000000000004</v>
      </c>
    </row>
    <row r="41" spans="1:7" ht="75" x14ac:dyDescent="0.25">
      <c r="A41" s="93" t="s">
        <v>341</v>
      </c>
      <c r="B41" s="76" t="s">
        <v>342</v>
      </c>
      <c r="C41" s="79" t="s">
        <v>343</v>
      </c>
      <c r="D41" s="78" t="s">
        <v>375</v>
      </c>
      <c r="E41" s="270">
        <v>3176.3</v>
      </c>
      <c r="F41" s="270">
        <v>2616.1999999999998</v>
      </c>
      <c r="G41" s="75">
        <v>2720.9</v>
      </c>
    </row>
    <row r="42" spans="1:7" ht="75" x14ac:dyDescent="0.25">
      <c r="A42" s="93" t="s">
        <v>344</v>
      </c>
      <c r="B42" s="76" t="s">
        <v>345</v>
      </c>
      <c r="C42" s="79" t="s">
        <v>343</v>
      </c>
      <c r="D42" s="78" t="s">
        <v>375</v>
      </c>
      <c r="E42" s="270">
        <v>212</v>
      </c>
      <c r="F42" s="270">
        <v>266.89999999999998</v>
      </c>
      <c r="G42" s="75">
        <v>277.2</v>
      </c>
    </row>
    <row r="43" spans="1:7" ht="75" x14ac:dyDescent="0.25">
      <c r="A43" s="93" t="s">
        <v>346</v>
      </c>
      <c r="B43" s="76" t="s">
        <v>347</v>
      </c>
      <c r="C43" s="79" t="s">
        <v>343</v>
      </c>
      <c r="D43" s="78" t="s">
        <v>375</v>
      </c>
      <c r="E43" s="270">
        <v>111</v>
      </c>
      <c r="F43" s="270">
        <v>140.4</v>
      </c>
      <c r="G43" s="75">
        <v>145.80000000000001</v>
      </c>
    </row>
    <row r="44" spans="1:7" ht="56.25" x14ac:dyDescent="0.25">
      <c r="A44" s="93" t="s">
        <v>348</v>
      </c>
      <c r="B44" s="76" t="s">
        <v>459</v>
      </c>
      <c r="C44" s="79" t="s">
        <v>461</v>
      </c>
      <c r="D44" s="78" t="s">
        <v>460</v>
      </c>
      <c r="E44" s="270">
        <v>120</v>
      </c>
      <c r="F44" s="270">
        <v>166.8</v>
      </c>
      <c r="G44" s="75">
        <v>173.3</v>
      </c>
    </row>
    <row r="45" spans="1:7" ht="75" x14ac:dyDescent="0.25">
      <c r="A45" s="93" t="s">
        <v>350</v>
      </c>
      <c r="B45" s="76" t="s">
        <v>349</v>
      </c>
      <c r="C45" s="79" t="s">
        <v>343</v>
      </c>
      <c r="D45" s="78" t="s">
        <v>375</v>
      </c>
      <c r="E45" s="75">
        <f>529+90</f>
        <v>619</v>
      </c>
      <c r="F45" s="75">
        <v>197.8</v>
      </c>
      <c r="G45" s="75">
        <v>223.7</v>
      </c>
    </row>
    <row r="46" spans="1:7" ht="75" x14ac:dyDescent="0.25">
      <c r="A46" s="93" t="s">
        <v>352</v>
      </c>
      <c r="B46" s="76" t="s">
        <v>351</v>
      </c>
      <c r="C46" s="79" t="s">
        <v>343</v>
      </c>
      <c r="D46" s="78" t="s">
        <v>375</v>
      </c>
      <c r="E46" s="75">
        <v>40.799999999999997</v>
      </c>
      <c r="F46" s="75">
        <v>24.9</v>
      </c>
      <c r="G46" s="75">
        <v>25.9</v>
      </c>
    </row>
    <row r="47" spans="1:7" ht="75" x14ac:dyDescent="0.25">
      <c r="A47" s="93" t="s">
        <v>564</v>
      </c>
      <c r="B47" s="76" t="s">
        <v>351</v>
      </c>
      <c r="C47" s="79" t="s">
        <v>353</v>
      </c>
      <c r="D47" s="78" t="s">
        <v>376</v>
      </c>
      <c r="E47" s="270">
        <f>88+4</f>
        <v>92</v>
      </c>
      <c r="F47" s="270">
        <v>116.7</v>
      </c>
      <c r="G47" s="75">
        <v>121.3</v>
      </c>
    </row>
    <row r="48" spans="1:7" ht="18.75" x14ac:dyDescent="0.25">
      <c r="A48" s="121" t="s">
        <v>14</v>
      </c>
      <c r="B48" s="122" t="s">
        <v>307</v>
      </c>
      <c r="C48" s="128" t="s">
        <v>354</v>
      </c>
      <c r="D48" s="120" t="s">
        <v>355</v>
      </c>
      <c r="E48" s="74">
        <f t="shared" ref="E48:G48" si="2">E49</f>
        <v>9402.1</v>
      </c>
      <c r="F48" s="74">
        <f t="shared" si="2"/>
        <v>19642.699999999997</v>
      </c>
      <c r="G48" s="91">
        <f t="shared" si="2"/>
        <v>9844.9</v>
      </c>
    </row>
    <row r="49" spans="1:13" ht="37.5" x14ac:dyDescent="0.25">
      <c r="A49" s="121" t="s">
        <v>12</v>
      </c>
      <c r="B49" s="122" t="s">
        <v>307</v>
      </c>
      <c r="C49" s="128" t="s">
        <v>356</v>
      </c>
      <c r="D49" s="120" t="s">
        <v>357</v>
      </c>
      <c r="E49" s="74">
        <f>E55+E50+E53</f>
        <v>9402.1</v>
      </c>
      <c r="F49" s="74">
        <f t="shared" ref="F49:G49" si="3">F55+F50+F53</f>
        <v>19642.699999999997</v>
      </c>
      <c r="G49" s="74">
        <f t="shared" si="3"/>
        <v>9844.9</v>
      </c>
    </row>
    <row r="50" spans="1:13" ht="37.5" x14ac:dyDescent="0.25">
      <c r="A50" s="121" t="s">
        <v>15</v>
      </c>
      <c r="B50" s="122" t="s">
        <v>10</v>
      </c>
      <c r="C50" s="128" t="s">
        <v>542</v>
      </c>
      <c r="D50" s="120" t="s">
        <v>543</v>
      </c>
      <c r="E50" s="74">
        <f>E51</f>
        <v>0</v>
      </c>
      <c r="F50" s="74">
        <f t="shared" ref="F50:G51" si="4">F51</f>
        <v>284</v>
      </c>
      <c r="G50" s="74">
        <f t="shared" si="4"/>
        <v>0</v>
      </c>
      <c r="H50" s="266"/>
      <c r="I50" s="266"/>
      <c r="J50" s="266"/>
      <c r="K50" s="266"/>
      <c r="L50" s="266"/>
      <c r="M50" s="266"/>
    </row>
    <row r="51" spans="1:13" ht="18.75" x14ac:dyDescent="0.25">
      <c r="A51" s="93" t="s">
        <v>544</v>
      </c>
      <c r="B51" s="76" t="s">
        <v>10</v>
      </c>
      <c r="C51" s="79" t="s">
        <v>545</v>
      </c>
      <c r="D51" s="78" t="s">
        <v>546</v>
      </c>
      <c r="E51" s="74">
        <f>E52</f>
        <v>0</v>
      </c>
      <c r="F51" s="74">
        <f t="shared" si="4"/>
        <v>284</v>
      </c>
      <c r="G51" s="74">
        <f t="shared" si="4"/>
        <v>0</v>
      </c>
      <c r="H51" s="266"/>
      <c r="I51" s="266"/>
      <c r="J51" s="266"/>
      <c r="K51" s="266"/>
      <c r="L51" s="266"/>
      <c r="M51" s="266"/>
    </row>
    <row r="52" spans="1:13" ht="37.5" x14ac:dyDescent="0.25">
      <c r="A52" s="93" t="s">
        <v>547</v>
      </c>
      <c r="B52" s="76" t="s">
        <v>10</v>
      </c>
      <c r="C52" s="79" t="s">
        <v>548</v>
      </c>
      <c r="D52" s="78" t="s">
        <v>549</v>
      </c>
      <c r="E52" s="75">
        <v>0</v>
      </c>
      <c r="F52" s="75">
        <v>284</v>
      </c>
      <c r="G52" s="92">
        <v>0</v>
      </c>
      <c r="H52" s="266"/>
      <c r="I52" s="266"/>
      <c r="J52" s="266"/>
      <c r="K52" s="266"/>
      <c r="L52" s="266"/>
      <c r="M52" s="266"/>
    </row>
    <row r="53" spans="1:13" ht="37.5" x14ac:dyDescent="0.25">
      <c r="A53" s="121" t="s">
        <v>550</v>
      </c>
      <c r="B53" s="122" t="s">
        <v>10</v>
      </c>
      <c r="C53" s="128" t="s">
        <v>551</v>
      </c>
      <c r="D53" s="120" t="s">
        <v>552</v>
      </c>
      <c r="E53" s="74">
        <f>E54</f>
        <v>0</v>
      </c>
      <c r="F53" s="74">
        <f t="shared" ref="F53:G53" si="5">F54</f>
        <v>9800</v>
      </c>
      <c r="G53" s="74">
        <f t="shared" si="5"/>
        <v>0</v>
      </c>
      <c r="H53" s="266"/>
      <c r="I53" s="266"/>
      <c r="J53" s="266"/>
      <c r="K53" s="266"/>
      <c r="L53" s="266"/>
      <c r="M53" s="266"/>
    </row>
    <row r="54" spans="1:13" ht="37.5" x14ac:dyDescent="0.25">
      <c r="A54" s="93" t="s">
        <v>553</v>
      </c>
      <c r="B54" s="76" t="s">
        <v>10</v>
      </c>
      <c r="C54" s="79" t="s">
        <v>554</v>
      </c>
      <c r="D54" s="78" t="s">
        <v>555</v>
      </c>
      <c r="E54" s="75">
        <v>0</v>
      </c>
      <c r="F54" s="75">
        <v>9800</v>
      </c>
      <c r="G54" s="92">
        <v>0</v>
      </c>
      <c r="H54" s="266"/>
      <c r="I54" s="266"/>
      <c r="J54" s="266"/>
      <c r="K54" s="266"/>
      <c r="L54" s="266"/>
      <c r="M54" s="266"/>
    </row>
    <row r="55" spans="1:13" ht="18.75" x14ac:dyDescent="0.25">
      <c r="A55" s="121" t="s">
        <v>565</v>
      </c>
      <c r="B55" s="122" t="s">
        <v>307</v>
      </c>
      <c r="C55" s="128" t="s">
        <v>358</v>
      </c>
      <c r="D55" s="120" t="s">
        <v>359</v>
      </c>
      <c r="E55" s="74">
        <f>E56+E60</f>
        <v>9402.1</v>
      </c>
      <c r="F55" s="74">
        <f>F56+F60</f>
        <v>9558.6999999999989</v>
      </c>
      <c r="G55" s="91">
        <f>G56+G60</f>
        <v>9844.9</v>
      </c>
    </row>
    <row r="56" spans="1:13" ht="37.5" x14ac:dyDescent="0.25">
      <c r="A56" s="121" t="s">
        <v>544</v>
      </c>
      <c r="B56" s="122" t="s">
        <v>307</v>
      </c>
      <c r="C56" s="128" t="s">
        <v>360</v>
      </c>
      <c r="D56" s="120" t="s">
        <v>361</v>
      </c>
      <c r="E56" s="74">
        <f>E57</f>
        <v>2405</v>
      </c>
      <c r="F56" s="74">
        <f>F57</f>
        <v>2413.3999999999996</v>
      </c>
      <c r="G56" s="91">
        <f>G57</f>
        <v>2421.5</v>
      </c>
    </row>
    <row r="57" spans="1:13" ht="56.25" x14ac:dyDescent="0.25">
      <c r="A57" s="121" t="s">
        <v>547</v>
      </c>
      <c r="B57" s="122" t="s">
        <v>10</v>
      </c>
      <c r="C57" s="128" t="s">
        <v>454</v>
      </c>
      <c r="D57" s="130" t="s">
        <v>362</v>
      </c>
      <c r="E57" s="74">
        <f>E58+E59</f>
        <v>2405</v>
      </c>
      <c r="F57" s="74">
        <f>F58+F59</f>
        <v>2413.3999999999996</v>
      </c>
      <c r="G57" s="91">
        <f>G58+G59</f>
        <v>2421.5</v>
      </c>
    </row>
    <row r="58" spans="1:13" ht="75" x14ac:dyDescent="0.25">
      <c r="A58" s="93" t="s">
        <v>566</v>
      </c>
      <c r="B58" s="76" t="s">
        <v>10</v>
      </c>
      <c r="C58" s="79" t="s">
        <v>363</v>
      </c>
      <c r="D58" s="131" t="s">
        <v>364</v>
      </c>
      <c r="E58" s="75">
        <v>2398.1</v>
      </c>
      <c r="F58" s="75">
        <v>2406.1999999999998</v>
      </c>
      <c r="G58" s="75">
        <v>2414</v>
      </c>
    </row>
    <row r="59" spans="1:13" ht="93.75" x14ac:dyDescent="0.25">
      <c r="A59" s="93" t="s">
        <v>567</v>
      </c>
      <c r="B59" s="76" t="s">
        <v>10</v>
      </c>
      <c r="C59" s="79" t="s">
        <v>365</v>
      </c>
      <c r="D59" s="95" t="s">
        <v>455</v>
      </c>
      <c r="E59" s="75">
        <v>6.9</v>
      </c>
      <c r="F59" s="75">
        <v>7.2</v>
      </c>
      <c r="G59" s="75">
        <v>7.5</v>
      </c>
    </row>
    <row r="60" spans="1:13" ht="56.25" x14ac:dyDescent="0.25">
      <c r="A60" s="121" t="s">
        <v>568</v>
      </c>
      <c r="B60" s="122" t="s">
        <v>307</v>
      </c>
      <c r="C60" s="128" t="s">
        <v>366</v>
      </c>
      <c r="D60" s="120" t="s">
        <v>367</v>
      </c>
      <c r="E60" s="74">
        <f>E61</f>
        <v>6997.1</v>
      </c>
      <c r="F60" s="74">
        <f>F61</f>
        <v>7145.2999999999993</v>
      </c>
      <c r="G60" s="91">
        <f>G61</f>
        <v>7423.4</v>
      </c>
    </row>
    <row r="61" spans="1:13" ht="75" x14ac:dyDescent="0.25">
      <c r="A61" s="121" t="s">
        <v>569</v>
      </c>
      <c r="B61" s="122" t="s">
        <v>10</v>
      </c>
      <c r="C61" s="128" t="s">
        <v>368</v>
      </c>
      <c r="D61" s="120" t="s">
        <v>369</v>
      </c>
      <c r="E61" s="74">
        <f>E62+E63</f>
        <v>6997.1</v>
      </c>
      <c r="F61" s="74">
        <f>F62+F63</f>
        <v>7145.2999999999993</v>
      </c>
      <c r="G61" s="91">
        <f>G62+G63</f>
        <v>7423.4</v>
      </c>
    </row>
    <row r="62" spans="1:13" ht="37.5" x14ac:dyDescent="0.25">
      <c r="A62" s="93" t="s">
        <v>570</v>
      </c>
      <c r="B62" s="76" t="s">
        <v>10</v>
      </c>
      <c r="C62" s="79" t="s">
        <v>370</v>
      </c>
      <c r="D62" s="78" t="s">
        <v>371</v>
      </c>
      <c r="E62" s="75">
        <f>4276.1+427.6</f>
        <v>4703.7000000000007</v>
      </c>
      <c r="F62" s="75">
        <v>4754.7</v>
      </c>
      <c r="G62" s="273">
        <v>4939.8</v>
      </c>
    </row>
    <row r="63" spans="1:13" ht="37.5" x14ac:dyDescent="0.25">
      <c r="A63" s="93" t="s">
        <v>571</v>
      </c>
      <c r="B63" s="76" t="s">
        <v>10</v>
      </c>
      <c r="C63" s="79" t="s">
        <v>372</v>
      </c>
      <c r="D63" s="132" t="s">
        <v>373</v>
      </c>
      <c r="E63" s="75">
        <v>2293.4</v>
      </c>
      <c r="F63" s="75">
        <v>2390.6</v>
      </c>
      <c r="G63" s="273">
        <v>2483.6</v>
      </c>
    </row>
    <row r="64" spans="1:13" ht="19.5" thickBot="1" x14ac:dyDescent="0.3">
      <c r="A64" s="133"/>
      <c r="B64" s="134"/>
      <c r="C64" s="134"/>
      <c r="D64" s="135" t="s">
        <v>374</v>
      </c>
      <c r="E64" s="124">
        <f>SUM(E12+E48)</f>
        <v>71883.000000000015</v>
      </c>
      <c r="F64" s="124">
        <f>SUM(F12+F48)</f>
        <v>78339.7</v>
      </c>
      <c r="G64" s="136">
        <f>SUM(G12+G48)</f>
        <v>73089.7</v>
      </c>
    </row>
    <row r="65" spans="1:7" ht="15.75" x14ac:dyDescent="0.25">
      <c r="A65" s="1"/>
      <c r="B65" s="1"/>
      <c r="C65" s="1"/>
      <c r="D65" s="80"/>
      <c r="E65" s="81"/>
      <c r="F65" s="84"/>
      <c r="G65" s="66"/>
    </row>
    <row r="66" spans="1:7" x14ac:dyDescent="0.25">
      <c r="F66" s="66"/>
      <c r="G66" s="66"/>
    </row>
  </sheetData>
  <mergeCells count="12">
    <mergeCell ref="F9:G9"/>
    <mergeCell ref="F2:G2"/>
    <mergeCell ref="E3:G3"/>
    <mergeCell ref="E4:G4"/>
    <mergeCell ref="E5:G5"/>
    <mergeCell ref="A7:G7"/>
    <mergeCell ref="C8:D8"/>
    <mergeCell ref="A9:A10"/>
    <mergeCell ref="B9:B10"/>
    <mergeCell ref="C9:C10"/>
    <mergeCell ref="D9:D10"/>
    <mergeCell ref="E9:E10"/>
  </mergeCells>
  <pageMargins left="0.51181102362204722" right="0.11811023622047245" top="0.35433070866141736" bottom="0.55118110236220474" header="0.31496062992125984" footer="0.31496062992125984"/>
  <pageSetup paperSize="9" scale="42" fitToHeight="2" orientation="portrait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view="pageBreakPreview" topLeftCell="A37" zoomScale="55" zoomScaleNormal="100" zoomScaleSheetLayoutView="55" workbookViewId="0">
      <selection activeCell="A5" sqref="A5:XFD5"/>
    </sheetView>
  </sheetViews>
  <sheetFormatPr defaultRowHeight="15" x14ac:dyDescent="0.25"/>
  <cols>
    <col min="1" max="1" width="19.5703125" style="67" customWidth="1"/>
    <col min="2" max="2" width="66.140625" style="67" customWidth="1"/>
    <col min="3" max="3" width="10" style="67" customWidth="1"/>
    <col min="4" max="4" width="14.7109375" style="67" customWidth="1"/>
    <col min="5" max="5" width="16.5703125" style="67" customWidth="1"/>
    <col min="6" max="6" width="15.140625" style="67" customWidth="1"/>
    <col min="7" max="7" width="16" style="102" customWidth="1"/>
    <col min="8" max="8" width="13.28515625" style="67" customWidth="1"/>
    <col min="9" max="9" width="14.28515625" style="156" customWidth="1"/>
  </cols>
  <sheetData>
    <row r="1" spans="1:9" ht="19.5" x14ac:dyDescent="0.35">
      <c r="A1" s="148"/>
      <c r="B1" s="149"/>
      <c r="C1" s="150"/>
      <c r="D1" s="149"/>
      <c r="E1" s="151"/>
      <c r="F1" s="152"/>
      <c r="I1" s="147" t="s">
        <v>464</v>
      </c>
    </row>
    <row r="2" spans="1:9" ht="18.75" x14ac:dyDescent="0.3">
      <c r="A2" s="153"/>
      <c r="B2" s="149"/>
      <c r="C2" s="150"/>
      <c r="D2" s="150"/>
      <c r="E2" s="151"/>
      <c r="F2" s="152"/>
      <c r="I2" s="147" t="s">
        <v>17</v>
      </c>
    </row>
    <row r="3" spans="1:9" ht="18.75" x14ac:dyDescent="0.3">
      <c r="A3" s="153"/>
      <c r="B3" s="154"/>
      <c r="C3" s="5"/>
      <c r="D3" s="5"/>
      <c r="E3" s="5"/>
      <c r="F3" s="5"/>
      <c r="I3" s="147" t="s">
        <v>16</v>
      </c>
    </row>
    <row r="4" spans="1:9" ht="18.75" x14ac:dyDescent="0.3">
      <c r="A4" s="153"/>
      <c r="B4" s="6"/>
      <c r="C4" s="7"/>
      <c r="D4" s="8"/>
      <c r="E4" s="155"/>
      <c r="F4" s="5"/>
      <c r="I4" s="147" t="s">
        <v>590</v>
      </c>
    </row>
    <row r="5" spans="1:9" ht="35.450000000000003" customHeight="1" x14ac:dyDescent="0.25">
      <c r="A5" s="284" t="s">
        <v>539</v>
      </c>
      <c r="B5" s="284"/>
      <c r="C5" s="284"/>
      <c r="D5" s="284"/>
      <c r="E5" s="284"/>
      <c r="F5" s="284"/>
      <c r="G5" s="284"/>
      <c r="H5" s="284"/>
      <c r="I5" s="284"/>
    </row>
    <row r="6" spans="1:9" ht="19.5" customHeight="1" x14ac:dyDescent="0.25">
      <c r="A6" s="157"/>
      <c r="B6" s="157"/>
      <c r="C6" s="157"/>
      <c r="D6" s="157"/>
      <c r="E6" s="157"/>
      <c r="F6" s="157"/>
      <c r="G6" s="157"/>
      <c r="H6" s="158"/>
      <c r="I6" s="85" t="s">
        <v>384</v>
      </c>
    </row>
    <row r="7" spans="1:9" ht="28.5" customHeight="1" x14ac:dyDescent="0.25">
      <c r="A7" s="285" t="s">
        <v>18</v>
      </c>
      <c r="B7" s="285" t="s">
        <v>19</v>
      </c>
      <c r="C7" s="285" t="s">
        <v>20</v>
      </c>
      <c r="D7" s="285" t="s">
        <v>385</v>
      </c>
      <c r="E7" s="285" t="s">
        <v>21</v>
      </c>
      <c r="F7" s="285" t="s">
        <v>22</v>
      </c>
      <c r="G7" s="287" t="s">
        <v>380</v>
      </c>
      <c r="H7" s="289" t="s">
        <v>381</v>
      </c>
      <c r="I7" s="289"/>
    </row>
    <row r="8" spans="1:9" ht="15.75" customHeight="1" x14ac:dyDescent="0.25">
      <c r="A8" s="286"/>
      <c r="B8" s="286"/>
      <c r="C8" s="286"/>
      <c r="D8" s="286"/>
      <c r="E8" s="286"/>
      <c r="F8" s="286"/>
      <c r="G8" s="288"/>
      <c r="H8" s="105" t="s">
        <v>382</v>
      </c>
      <c r="I8" s="159" t="s">
        <v>383</v>
      </c>
    </row>
    <row r="9" spans="1:9" ht="15.75" x14ac:dyDescent="0.25">
      <c r="A9" s="99">
        <v>1</v>
      </c>
      <c r="B9" s="99">
        <v>2</v>
      </c>
      <c r="C9" s="99" t="s">
        <v>23</v>
      </c>
      <c r="D9" s="99" t="s">
        <v>24</v>
      </c>
      <c r="E9" s="99" t="s">
        <v>25</v>
      </c>
      <c r="F9" s="99" t="s">
        <v>26</v>
      </c>
      <c r="G9" s="100">
        <v>7</v>
      </c>
      <c r="H9" s="104">
        <v>8</v>
      </c>
      <c r="I9" s="160">
        <v>9</v>
      </c>
    </row>
    <row r="10" spans="1:9" ht="79.5" customHeight="1" x14ac:dyDescent="0.3">
      <c r="A10" s="10" t="s">
        <v>27</v>
      </c>
      <c r="B10" s="11" t="s">
        <v>245</v>
      </c>
      <c r="C10" s="12">
        <v>903</v>
      </c>
      <c r="D10" s="13"/>
      <c r="E10" s="13"/>
      <c r="F10" s="13"/>
      <c r="G10" s="14">
        <f>G11+G39+G43+G49+G69+G73+G90+G110+G98</f>
        <v>64991.400000000009</v>
      </c>
      <c r="H10" s="14">
        <f>H11+H39+H43+H49+H69+H73+H90+H110+H98</f>
        <v>68545.5</v>
      </c>
      <c r="I10" s="14">
        <f>I11+I39+I43+I49+I69+I73+I90+I110+I98</f>
        <v>63307.299999999996</v>
      </c>
    </row>
    <row r="11" spans="1:9" ht="20.25" x14ac:dyDescent="0.3">
      <c r="A11" s="15" t="s">
        <v>28</v>
      </c>
      <c r="B11" s="16" t="s">
        <v>29</v>
      </c>
      <c r="C11" s="15" t="s">
        <v>10</v>
      </c>
      <c r="D11" s="15" t="s">
        <v>30</v>
      </c>
      <c r="E11" s="15"/>
      <c r="F11" s="15"/>
      <c r="G11" s="17">
        <f>G12+G24+G27</f>
        <v>27995.000000000007</v>
      </c>
      <c r="H11" s="17">
        <f>H12+H24+H27</f>
        <v>28967.9</v>
      </c>
      <c r="I11" s="17">
        <f>I12+I24+I27</f>
        <v>26113.599999999999</v>
      </c>
    </row>
    <row r="12" spans="1:9" ht="54" customHeight="1" x14ac:dyDescent="0.3">
      <c r="A12" s="18" t="s">
        <v>31</v>
      </c>
      <c r="B12" s="2" t="s">
        <v>32</v>
      </c>
      <c r="C12" s="18" t="s">
        <v>10</v>
      </c>
      <c r="D12" s="18" t="s">
        <v>33</v>
      </c>
      <c r="E12" s="18"/>
      <c r="F12" s="18"/>
      <c r="G12" s="19">
        <f>G13+G15+G21+G19</f>
        <v>16968.700000000004</v>
      </c>
      <c r="H12" s="19">
        <f t="shared" ref="H12:I12" si="0">H13+H15+H21</f>
        <v>9675.5</v>
      </c>
      <c r="I12" s="19">
        <f t="shared" si="0"/>
        <v>15856.299999999997</v>
      </c>
    </row>
    <row r="13" spans="1:9" ht="18.75" x14ac:dyDescent="0.3">
      <c r="A13" s="18" t="s">
        <v>34</v>
      </c>
      <c r="B13" s="20" t="s">
        <v>35</v>
      </c>
      <c r="C13" s="18" t="s">
        <v>10</v>
      </c>
      <c r="D13" s="18" t="s">
        <v>33</v>
      </c>
      <c r="E13" s="18" t="s">
        <v>36</v>
      </c>
      <c r="F13" s="18"/>
      <c r="G13" s="19">
        <f>G14</f>
        <v>1217</v>
      </c>
      <c r="H13" s="19">
        <f t="shared" ref="H13:I13" si="1">H14</f>
        <v>1168.8</v>
      </c>
      <c r="I13" s="19">
        <f t="shared" si="1"/>
        <v>1242.3</v>
      </c>
    </row>
    <row r="14" spans="1:9" ht="93.75" x14ac:dyDescent="0.3">
      <c r="A14" s="18" t="s">
        <v>2</v>
      </c>
      <c r="B14" s="20" t="s">
        <v>37</v>
      </c>
      <c r="C14" s="18" t="s">
        <v>10</v>
      </c>
      <c r="D14" s="18" t="s">
        <v>33</v>
      </c>
      <c r="E14" s="18" t="s">
        <v>36</v>
      </c>
      <c r="F14" s="21" t="s">
        <v>38</v>
      </c>
      <c r="G14" s="22">
        <v>1217</v>
      </c>
      <c r="H14" s="22">
        <v>1168.8</v>
      </c>
      <c r="I14" s="112">
        <v>1242.3</v>
      </c>
    </row>
    <row r="15" spans="1:9" ht="72.75" customHeight="1" x14ac:dyDescent="0.3">
      <c r="A15" s="18" t="s">
        <v>3</v>
      </c>
      <c r="B15" s="23" t="s">
        <v>40</v>
      </c>
      <c r="C15" s="21" t="s">
        <v>10</v>
      </c>
      <c r="D15" s="18" t="s">
        <v>33</v>
      </c>
      <c r="E15" s="18" t="s">
        <v>41</v>
      </c>
      <c r="F15" s="18"/>
      <c r="G15" s="19">
        <f>G16+G17+G18</f>
        <v>13346.7</v>
      </c>
      <c r="H15" s="19">
        <f t="shared" ref="H15:I15" si="2">H16+H17+H18</f>
        <v>6100.5</v>
      </c>
      <c r="I15" s="19">
        <f t="shared" si="2"/>
        <v>12199.999999999998</v>
      </c>
    </row>
    <row r="16" spans="1:9" ht="90" customHeight="1" x14ac:dyDescent="0.3">
      <c r="A16" s="18" t="s">
        <v>4</v>
      </c>
      <c r="B16" s="20" t="s">
        <v>37</v>
      </c>
      <c r="C16" s="21" t="s">
        <v>10</v>
      </c>
      <c r="D16" s="21" t="s">
        <v>33</v>
      </c>
      <c r="E16" s="18" t="s">
        <v>41</v>
      </c>
      <c r="F16" s="18" t="s">
        <v>38</v>
      </c>
      <c r="G16" s="19">
        <v>11176.2</v>
      </c>
      <c r="H16" s="19">
        <v>5108.3</v>
      </c>
      <c r="I16" s="70" t="s">
        <v>465</v>
      </c>
    </row>
    <row r="17" spans="1:9" ht="35.25" customHeight="1" x14ac:dyDescent="0.3">
      <c r="A17" s="18" t="s">
        <v>5</v>
      </c>
      <c r="B17" s="163" t="s">
        <v>466</v>
      </c>
      <c r="C17" s="21" t="s">
        <v>10</v>
      </c>
      <c r="D17" s="21" t="s">
        <v>33</v>
      </c>
      <c r="E17" s="18" t="s">
        <v>41</v>
      </c>
      <c r="F17" s="18" t="s">
        <v>45</v>
      </c>
      <c r="G17" s="19">
        <f>2092.9+43.8</f>
        <v>2136.7000000000003</v>
      </c>
      <c r="H17" s="19">
        <v>974.3</v>
      </c>
      <c r="I17" s="70" t="s">
        <v>467</v>
      </c>
    </row>
    <row r="18" spans="1:9" ht="18.75" x14ac:dyDescent="0.3">
      <c r="A18" s="18" t="s">
        <v>301</v>
      </c>
      <c r="B18" s="24" t="s">
        <v>47</v>
      </c>
      <c r="C18" s="21" t="s">
        <v>10</v>
      </c>
      <c r="D18" s="18" t="s">
        <v>33</v>
      </c>
      <c r="E18" s="18" t="s">
        <v>41</v>
      </c>
      <c r="F18" s="18" t="s">
        <v>48</v>
      </c>
      <c r="G18" s="22">
        <v>33.799999999999997</v>
      </c>
      <c r="H18" s="22">
        <v>17.899999999999999</v>
      </c>
      <c r="I18" s="70" t="s">
        <v>468</v>
      </c>
    </row>
    <row r="19" spans="1:9" ht="72" customHeight="1" x14ac:dyDescent="0.3">
      <c r="A19" s="18" t="s">
        <v>6</v>
      </c>
      <c r="B19" s="25" t="s">
        <v>49</v>
      </c>
      <c r="C19" s="21" t="s">
        <v>10</v>
      </c>
      <c r="D19" s="21" t="s">
        <v>33</v>
      </c>
      <c r="E19" s="21" t="s">
        <v>50</v>
      </c>
      <c r="F19" s="21"/>
      <c r="G19" s="22">
        <f>G20</f>
        <v>6.9</v>
      </c>
      <c r="H19" s="22">
        <f t="shared" ref="H19:I19" si="3">H20</f>
        <v>0</v>
      </c>
      <c r="I19" s="22">
        <f t="shared" si="3"/>
        <v>0</v>
      </c>
    </row>
    <row r="20" spans="1:9" ht="37.5" x14ac:dyDescent="0.3">
      <c r="A20" s="18" t="s">
        <v>7</v>
      </c>
      <c r="B20" s="163" t="s">
        <v>466</v>
      </c>
      <c r="C20" s="21" t="s">
        <v>10</v>
      </c>
      <c r="D20" s="21" t="s">
        <v>33</v>
      </c>
      <c r="E20" s="21" t="s">
        <v>50</v>
      </c>
      <c r="F20" s="21" t="s">
        <v>45</v>
      </c>
      <c r="G20" s="22">
        <v>6.9</v>
      </c>
      <c r="H20" s="22">
        <v>0</v>
      </c>
      <c r="I20" s="113">
        <v>0</v>
      </c>
    </row>
    <row r="21" spans="1:9" ht="70.5" customHeight="1" x14ac:dyDescent="0.3">
      <c r="A21" s="18" t="s">
        <v>51</v>
      </c>
      <c r="B21" s="26" t="s">
        <v>52</v>
      </c>
      <c r="C21" s="27" t="s">
        <v>10</v>
      </c>
      <c r="D21" s="21" t="s">
        <v>33</v>
      </c>
      <c r="E21" s="21" t="s">
        <v>53</v>
      </c>
      <c r="F21" s="21"/>
      <c r="G21" s="22">
        <f>G22+G23</f>
        <v>2398.1000000000004</v>
      </c>
      <c r="H21" s="22">
        <f t="shared" ref="H21:I21" si="4">H22+H23</f>
        <v>2406.2000000000003</v>
      </c>
      <c r="I21" s="22">
        <f t="shared" si="4"/>
        <v>2414</v>
      </c>
    </row>
    <row r="22" spans="1:9" ht="93.75" x14ac:dyDescent="0.3">
      <c r="A22" s="18" t="s">
        <v>54</v>
      </c>
      <c r="B22" s="26" t="s">
        <v>37</v>
      </c>
      <c r="C22" s="27" t="s">
        <v>10</v>
      </c>
      <c r="D22" s="21" t="s">
        <v>33</v>
      </c>
      <c r="E22" s="21" t="s">
        <v>53</v>
      </c>
      <c r="F22" s="21" t="s">
        <v>38</v>
      </c>
      <c r="G22" s="22">
        <v>2208.8000000000002</v>
      </c>
      <c r="H22" s="22">
        <f>2302.4-93.6</f>
        <v>2208.8000000000002</v>
      </c>
      <c r="I22" s="112">
        <v>2302.4</v>
      </c>
    </row>
    <row r="23" spans="1:9" ht="35.25" customHeight="1" x14ac:dyDescent="0.3">
      <c r="A23" s="18" t="s">
        <v>55</v>
      </c>
      <c r="B23" s="25" t="s">
        <v>466</v>
      </c>
      <c r="C23" s="27" t="s">
        <v>10</v>
      </c>
      <c r="D23" s="21" t="s">
        <v>33</v>
      </c>
      <c r="E23" s="21" t="s">
        <v>53</v>
      </c>
      <c r="F23" s="21" t="s">
        <v>45</v>
      </c>
      <c r="G23" s="22">
        <v>189.3</v>
      </c>
      <c r="H23" s="22">
        <v>197.4</v>
      </c>
      <c r="I23" s="112">
        <v>111.6</v>
      </c>
    </row>
    <row r="24" spans="1:9" s="3" customFormat="1" ht="18.75" x14ac:dyDescent="0.3">
      <c r="A24" s="28" t="s">
        <v>39</v>
      </c>
      <c r="B24" s="29" t="s">
        <v>56</v>
      </c>
      <c r="C24" s="30" t="s">
        <v>10</v>
      </c>
      <c r="D24" s="30" t="s">
        <v>57</v>
      </c>
      <c r="E24" s="30"/>
      <c r="F24" s="30"/>
      <c r="G24" s="31">
        <f>G25</f>
        <v>65</v>
      </c>
      <c r="H24" s="31">
        <f t="shared" ref="H24:I25" si="5">H25</f>
        <v>55</v>
      </c>
      <c r="I24" s="31">
        <f t="shared" si="5"/>
        <v>65</v>
      </c>
    </row>
    <row r="25" spans="1:9" ht="18.75" x14ac:dyDescent="0.3">
      <c r="A25" s="18" t="s">
        <v>42</v>
      </c>
      <c r="B25" s="26" t="s">
        <v>58</v>
      </c>
      <c r="C25" s="27" t="s">
        <v>10</v>
      </c>
      <c r="D25" s="21" t="s">
        <v>57</v>
      </c>
      <c r="E25" s="21" t="s">
        <v>59</v>
      </c>
      <c r="F25" s="21"/>
      <c r="G25" s="22">
        <f>G26</f>
        <v>65</v>
      </c>
      <c r="H25" s="22">
        <f t="shared" si="5"/>
        <v>55</v>
      </c>
      <c r="I25" s="22">
        <f t="shared" si="5"/>
        <v>65</v>
      </c>
    </row>
    <row r="26" spans="1:9" ht="18.75" x14ac:dyDescent="0.3">
      <c r="A26" s="18" t="s">
        <v>60</v>
      </c>
      <c r="B26" s="26" t="s">
        <v>47</v>
      </c>
      <c r="C26" s="27" t="s">
        <v>10</v>
      </c>
      <c r="D26" s="21" t="s">
        <v>57</v>
      </c>
      <c r="E26" s="21" t="s">
        <v>59</v>
      </c>
      <c r="F26" s="21" t="s">
        <v>48</v>
      </c>
      <c r="G26" s="22">
        <v>65</v>
      </c>
      <c r="H26" s="113">
        <v>55</v>
      </c>
      <c r="I26" s="162">
        <v>65</v>
      </c>
    </row>
    <row r="27" spans="1:9" ht="40.5" x14ac:dyDescent="0.3">
      <c r="A27" s="13" t="s">
        <v>8</v>
      </c>
      <c r="B27" s="32" t="s">
        <v>61</v>
      </c>
      <c r="C27" s="33" t="s">
        <v>10</v>
      </c>
      <c r="D27" s="13" t="s">
        <v>62</v>
      </c>
      <c r="E27" s="13"/>
      <c r="F27" s="13"/>
      <c r="G27" s="14">
        <f>G28+G35+G31+G33</f>
        <v>10961.300000000001</v>
      </c>
      <c r="H27" s="14">
        <f t="shared" ref="H27:I27" si="6">H28+H35+H31+H33</f>
        <v>19237.400000000001</v>
      </c>
      <c r="I27" s="14">
        <f t="shared" si="6"/>
        <v>10192.300000000001</v>
      </c>
    </row>
    <row r="28" spans="1:9" ht="20.25" customHeight="1" x14ac:dyDescent="0.3">
      <c r="A28" s="18" t="s">
        <v>63</v>
      </c>
      <c r="B28" s="34" t="s">
        <v>64</v>
      </c>
      <c r="C28" s="35" t="s">
        <v>10</v>
      </c>
      <c r="D28" s="18" t="s">
        <v>62</v>
      </c>
      <c r="E28" s="21" t="s">
        <v>69</v>
      </c>
      <c r="F28" s="18"/>
      <c r="G28" s="36">
        <f>G29+G30</f>
        <v>396</v>
      </c>
      <c r="H28" s="36">
        <f>H29+H30</f>
        <v>400</v>
      </c>
      <c r="I28" s="36">
        <f t="shared" ref="I28" si="7">I29</f>
        <v>411.6</v>
      </c>
    </row>
    <row r="29" spans="1:9" ht="37.5" x14ac:dyDescent="0.3">
      <c r="A29" s="21" t="s">
        <v>66</v>
      </c>
      <c r="B29" s="25" t="s">
        <v>44</v>
      </c>
      <c r="C29" s="27" t="s">
        <v>10</v>
      </c>
      <c r="D29" s="21" t="s">
        <v>62</v>
      </c>
      <c r="E29" s="21" t="s">
        <v>69</v>
      </c>
      <c r="F29" s="21" t="s">
        <v>45</v>
      </c>
      <c r="G29" s="22">
        <v>0</v>
      </c>
      <c r="H29" s="18" t="s">
        <v>540</v>
      </c>
      <c r="I29" s="161">
        <v>411.6</v>
      </c>
    </row>
    <row r="30" spans="1:9" ht="37.5" x14ac:dyDescent="0.3">
      <c r="A30" s="21" t="s">
        <v>556</v>
      </c>
      <c r="B30" s="25" t="s">
        <v>44</v>
      </c>
      <c r="C30" s="27" t="s">
        <v>10</v>
      </c>
      <c r="D30" s="21" t="s">
        <v>62</v>
      </c>
      <c r="E30" s="21" t="s">
        <v>558</v>
      </c>
      <c r="F30" s="21" t="s">
        <v>45</v>
      </c>
      <c r="G30" s="18" t="s">
        <v>557</v>
      </c>
      <c r="H30" s="18" t="s">
        <v>475</v>
      </c>
      <c r="I30" s="161">
        <v>0</v>
      </c>
    </row>
    <row r="31" spans="1:9" ht="56.25" x14ac:dyDescent="0.3">
      <c r="A31" s="21" t="s">
        <v>67</v>
      </c>
      <c r="B31" s="25" t="s">
        <v>397</v>
      </c>
      <c r="C31" s="27" t="s">
        <v>10</v>
      </c>
      <c r="D31" s="21" t="s">
        <v>62</v>
      </c>
      <c r="E31" s="21" t="s">
        <v>398</v>
      </c>
      <c r="F31" s="21"/>
      <c r="G31" s="22">
        <f>G32</f>
        <v>20</v>
      </c>
      <c r="H31" s="22">
        <f t="shared" ref="H31:I31" si="8">H32</f>
        <v>20</v>
      </c>
      <c r="I31" s="22" t="str">
        <f t="shared" si="8"/>
        <v>21</v>
      </c>
    </row>
    <row r="32" spans="1:9" s="9" customFormat="1" ht="37.5" x14ac:dyDescent="0.3">
      <c r="A32" s="21" t="s">
        <v>70</v>
      </c>
      <c r="B32" s="25" t="s">
        <v>466</v>
      </c>
      <c r="C32" s="27" t="s">
        <v>10</v>
      </c>
      <c r="D32" s="21" t="s">
        <v>62</v>
      </c>
      <c r="E32" s="21" t="s">
        <v>398</v>
      </c>
      <c r="F32" s="21" t="s">
        <v>45</v>
      </c>
      <c r="G32" s="22">
        <v>20</v>
      </c>
      <c r="H32" s="22">
        <v>20</v>
      </c>
      <c r="I32" s="70" t="s">
        <v>469</v>
      </c>
    </row>
    <row r="33" spans="1:9" ht="72" customHeight="1" x14ac:dyDescent="0.3">
      <c r="A33" s="18" t="s">
        <v>71</v>
      </c>
      <c r="B33" s="25" t="s">
        <v>49</v>
      </c>
      <c r="C33" s="21" t="s">
        <v>10</v>
      </c>
      <c r="D33" s="21" t="s">
        <v>62</v>
      </c>
      <c r="E33" s="21" t="s">
        <v>50</v>
      </c>
      <c r="F33" s="21"/>
      <c r="G33" s="22">
        <f>G34</f>
        <v>0</v>
      </c>
      <c r="H33" s="22">
        <f t="shared" ref="H33:I33" si="9">H34</f>
        <v>7.2</v>
      </c>
      <c r="I33" s="22">
        <f t="shared" si="9"/>
        <v>7.5</v>
      </c>
    </row>
    <row r="34" spans="1:9" ht="37.5" x14ac:dyDescent="0.3">
      <c r="A34" s="18" t="s">
        <v>72</v>
      </c>
      <c r="B34" s="163" t="s">
        <v>466</v>
      </c>
      <c r="C34" s="21" t="s">
        <v>10</v>
      </c>
      <c r="D34" s="21" t="s">
        <v>62</v>
      </c>
      <c r="E34" s="21" t="s">
        <v>50</v>
      </c>
      <c r="F34" s="21" t="s">
        <v>45</v>
      </c>
      <c r="G34" s="22">
        <v>0</v>
      </c>
      <c r="H34" s="22">
        <v>7.2</v>
      </c>
      <c r="I34" s="112">
        <v>7.5</v>
      </c>
    </row>
    <row r="35" spans="1:9" ht="71.25" customHeight="1" x14ac:dyDescent="0.3">
      <c r="A35" s="21" t="s">
        <v>73</v>
      </c>
      <c r="B35" s="37" t="s">
        <v>68</v>
      </c>
      <c r="C35" s="27" t="s">
        <v>10</v>
      </c>
      <c r="D35" s="21" t="s">
        <v>62</v>
      </c>
      <c r="E35" s="21" t="s">
        <v>69</v>
      </c>
      <c r="F35" s="21"/>
      <c r="G35" s="22">
        <f>G36+G37+G38</f>
        <v>10545.300000000001</v>
      </c>
      <c r="H35" s="22">
        <f t="shared" ref="H35:I35" si="10">H36+H37+H38</f>
        <v>18810.2</v>
      </c>
      <c r="I35" s="22">
        <f t="shared" si="10"/>
        <v>9752.2000000000007</v>
      </c>
    </row>
    <row r="36" spans="1:9" ht="90.75" customHeight="1" x14ac:dyDescent="0.3">
      <c r="A36" s="21" t="s">
        <v>76</v>
      </c>
      <c r="B36" s="37" t="s">
        <v>37</v>
      </c>
      <c r="C36" s="27" t="s">
        <v>10</v>
      </c>
      <c r="D36" s="21" t="s">
        <v>62</v>
      </c>
      <c r="E36" s="38" t="s">
        <v>69</v>
      </c>
      <c r="F36" s="21" t="s">
        <v>38</v>
      </c>
      <c r="G36" s="22">
        <v>10488.7</v>
      </c>
      <c r="H36" s="22">
        <f>16997.7-0.6</f>
        <v>16997.100000000002</v>
      </c>
      <c r="I36" s="112">
        <v>9656.6</v>
      </c>
    </row>
    <row r="37" spans="1:9" ht="35.25" customHeight="1" x14ac:dyDescent="0.3">
      <c r="A37" s="21" t="s">
        <v>470</v>
      </c>
      <c r="B37" s="25" t="s">
        <v>466</v>
      </c>
      <c r="C37" s="27" t="s">
        <v>10</v>
      </c>
      <c r="D37" s="21" t="s">
        <v>62</v>
      </c>
      <c r="E37" s="21" t="s">
        <v>69</v>
      </c>
      <c r="F37" s="21" t="s">
        <v>45</v>
      </c>
      <c r="G37" s="22">
        <v>56.5</v>
      </c>
      <c r="H37" s="22">
        <v>1812.6</v>
      </c>
      <c r="I37" s="70" t="s">
        <v>471</v>
      </c>
    </row>
    <row r="38" spans="1:9" ht="21.75" customHeight="1" x14ac:dyDescent="0.3">
      <c r="A38" s="21" t="s">
        <v>472</v>
      </c>
      <c r="B38" s="24" t="s">
        <v>47</v>
      </c>
      <c r="C38" s="27" t="s">
        <v>10</v>
      </c>
      <c r="D38" s="21" t="s">
        <v>62</v>
      </c>
      <c r="E38" s="21" t="s">
        <v>69</v>
      </c>
      <c r="F38" s="21" t="s">
        <v>48</v>
      </c>
      <c r="G38" s="22">
        <v>0.1</v>
      </c>
      <c r="H38" s="22">
        <v>0.5</v>
      </c>
      <c r="I38" s="112">
        <v>0.5</v>
      </c>
    </row>
    <row r="39" spans="1:9" ht="37.5" customHeight="1" x14ac:dyDescent="0.3">
      <c r="A39" s="15" t="s">
        <v>14</v>
      </c>
      <c r="B39" s="39" t="s">
        <v>77</v>
      </c>
      <c r="C39" s="40" t="s">
        <v>10</v>
      </c>
      <c r="D39" s="15" t="s">
        <v>78</v>
      </c>
      <c r="E39" s="15"/>
      <c r="F39" s="15"/>
      <c r="G39" s="17">
        <f>G40</f>
        <v>12</v>
      </c>
      <c r="H39" s="17">
        <f t="shared" ref="H39:I41" si="11">H40</f>
        <v>20</v>
      </c>
      <c r="I39" s="17">
        <f t="shared" si="11"/>
        <v>21</v>
      </c>
    </row>
    <row r="40" spans="1:9" ht="56.25" x14ac:dyDescent="0.3">
      <c r="A40" s="21" t="s">
        <v>12</v>
      </c>
      <c r="B40" s="2" t="s">
        <v>79</v>
      </c>
      <c r="C40" s="27" t="s">
        <v>10</v>
      </c>
      <c r="D40" s="21" t="s">
        <v>80</v>
      </c>
      <c r="E40" s="21"/>
      <c r="F40" s="21"/>
      <c r="G40" s="22">
        <f>G41</f>
        <v>12</v>
      </c>
      <c r="H40" s="22">
        <f t="shared" si="11"/>
        <v>20</v>
      </c>
      <c r="I40" s="22">
        <f t="shared" si="11"/>
        <v>21</v>
      </c>
    </row>
    <row r="41" spans="1:9" ht="147" customHeight="1" x14ac:dyDescent="0.3">
      <c r="A41" s="21" t="s">
        <v>15</v>
      </c>
      <c r="B41" s="41" t="s">
        <v>81</v>
      </c>
      <c r="C41" s="27" t="s">
        <v>10</v>
      </c>
      <c r="D41" s="21" t="s">
        <v>80</v>
      </c>
      <c r="E41" s="21" t="s">
        <v>82</v>
      </c>
      <c r="F41" s="21"/>
      <c r="G41" s="22">
        <f>G42</f>
        <v>12</v>
      </c>
      <c r="H41" s="22">
        <f t="shared" si="11"/>
        <v>20</v>
      </c>
      <c r="I41" s="22">
        <f t="shared" si="11"/>
        <v>21</v>
      </c>
    </row>
    <row r="42" spans="1:9" ht="37.5" x14ac:dyDescent="0.3">
      <c r="A42" s="21" t="s">
        <v>13</v>
      </c>
      <c r="B42" s="25" t="s">
        <v>44</v>
      </c>
      <c r="C42" s="27" t="s">
        <v>10</v>
      </c>
      <c r="D42" s="21" t="s">
        <v>80</v>
      </c>
      <c r="E42" s="21" t="s">
        <v>82</v>
      </c>
      <c r="F42" s="21" t="s">
        <v>45</v>
      </c>
      <c r="G42" s="22">
        <f>18.2-6.2</f>
        <v>12</v>
      </c>
      <c r="H42" s="22">
        <v>20</v>
      </c>
      <c r="I42" s="113">
        <v>21</v>
      </c>
    </row>
    <row r="43" spans="1:9" ht="20.25" x14ac:dyDescent="0.3">
      <c r="A43" s="15" t="s">
        <v>23</v>
      </c>
      <c r="B43" s="39" t="s">
        <v>83</v>
      </c>
      <c r="C43" s="40" t="s">
        <v>10</v>
      </c>
      <c r="D43" s="15" t="s">
        <v>84</v>
      </c>
      <c r="E43" s="15"/>
      <c r="F43" s="15"/>
      <c r="G43" s="17">
        <f>G44+G47</f>
        <v>20</v>
      </c>
      <c r="H43" s="17">
        <f t="shared" ref="H43:I43" si="12">H44+H47</f>
        <v>40</v>
      </c>
      <c r="I43" s="17">
        <f t="shared" si="12"/>
        <v>42</v>
      </c>
    </row>
    <row r="44" spans="1:9" ht="18.75" x14ac:dyDescent="0.3">
      <c r="A44" s="21" t="s">
        <v>409</v>
      </c>
      <c r="B44" s="164" t="s">
        <v>85</v>
      </c>
      <c r="C44" s="27" t="s">
        <v>10</v>
      </c>
      <c r="D44" s="21" t="s">
        <v>86</v>
      </c>
      <c r="E44" s="38"/>
      <c r="F44" s="21"/>
      <c r="G44" s="22">
        <f>G45</f>
        <v>10</v>
      </c>
      <c r="H44" s="22">
        <f t="shared" ref="H44:I47" si="13">H45</f>
        <v>20</v>
      </c>
      <c r="I44" s="22" t="str">
        <f t="shared" si="13"/>
        <v>21</v>
      </c>
    </row>
    <row r="45" spans="1:9" ht="75" x14ac:dyDescent="0.3">
      <c r="A45" s="21" t="s">
        <v>297</v>
      </c>
      <c r="B45" s="165" t="s">
        <v>274</v>
      </c>
      <c r="C45" s="27" t="s">
        <v>10</v>
      </c>
      <c r="D45" s="21" t="s">
        <v>86</v>
      </c>
      <c r="E45" s="38" t="s">
        <v>87</v>
      </c>
      <c r="F45" s="21"/>
      <c r="G45" s="22">
        <f>G46</f>
        <v>10</v>
      </c>
      <c r="H45" s="22">
        <f t="shared" si="13"/>
        <v>20</v>
      </c>
      <c r="I45" s="22" t="str">
        <f t="shared" si="13"/>
        <v>21</v>
      </c>
    </row>
    <row r="46" spans="1:9" ht="37.5" x14ac:dyDescent="0.3">
      <c r="A46" s="21" t="s">
        <v>277</v>
      </c>
      <c r="B46" s="25" t="s">
        <v>466</v>
      </c>
      <c r="C46" s="27" t="s">
        <v>10</v>
      </c>
      <c r="D46" s="21" t="s">
        <v>86</v>
      </c>
      <c r="E46" s="38" t="s">
        <v>87</v>
      </c>
      <c r="F46" s="21" t="s">
        <v>45</v>
      </c>
      <c r="G46" s="22">
        <v>10</v>
      </c>
      <c r="H46" s="22">
        <v>20</v>
      </c>
      <c r="I46" s="19" t="s">
        <v>469</v>
      </c>
    </row>
    <row r="47" spans="1:9" ht="75" x14ac:dyDescent="0.3">
      <c r="A47" s="21" t="s">
        <v>392</v>
      </c>
      <c r="B47" s="165" t="s">
        <v>394</v>
      </c>
      <c r="C47" s="27" t="s">
        <v>10</v>
      </c>
      <c r="D47" s="21" t="s">
        <v>86</v>
      </c>
      <c r="E47" s="38" t="s">
        <v>395</v>
      </c>
      <c r="F47" s="21"/>
      <c r="G47" s="22">
        <f>G48</f>
        <v>10</v>
      </c>
      <c r="H47" s="166">
        <f t="shared" si="13"/>
        <v>20</v>
      </c>
      <c r="I47" s="22" t="str">
        <f t="shared" si="13"/>
        <v>21</v>
      </c>
    </row>
    <row r="48" spans="1:9" ht="37.5" x14ac:dyDescent="0.3">
      <c r="A48" s="21" t="s">
        <v>393</v>
      </c>
      <c r="B48" s="25" t="s">
        <v>466</v>
      </c>
      <c r="C48" s="27" t="s">
        <v>10</v>
      </c>
      <c r="D48" s="21" t="s">
        <v>86</v>
      </c>
      <c r="E48" s="38" t="s">
        <v>395</v>
      </c>
      <c r="F48" s="21" t="s">
        <v>45</v>
      </c>
      <c r="G48" s="22">
        <v>10</v>
      </c>
      <c r="H48" s="22">
        <v>20</v>
      </c>
      <c r="I48" s="167" t="s">
        <v>469</v>
      </c>
    </row>
    <row r="49" spans="1:10" ht="40.5" x14ac:dyDescent="0.3">
      <c r="A49" s="15" t="s">
        <v>24</v>
      </c>
      <c r="B49" s="39" t="s">
        <v>88</v>
      </c>
      <c r="C49" s="40" t="s">
        <v>10</v>
      </c>
      <c r="D49" s="15" t="s">
        <v>89</v>
      </c>
      <c r="E49" s="42"/>
      <c r="F49" s="15"/>
      <c r="G49" s="17">
        <f>G50</f>
        <v>19928.599999999999</v>
      </c>
      <c r="H49" s="17">
        <f t="shared" ref="H49:I49" si="14">H50</f>
        <v>19998.7</v>
      </c>
      <c r="I49" s="17">
        <f t="shared" si="14"/>
        <v>14998.5</v>
      </c>
    </row>
    <row r="50" spans="1:10" ht="18.75" x14ac:dyDescent="0.3">
      <c r="A50" s="21" t="s">
        <v>473</v>
      </c>
      <c r="B50" s="26" t="s">
        <v>90</v>
      </c>
      <c r="C50" s="27" t="s">
        <v>10</v>
      </c>
      <c r="D50" s="21" t="s">
        <v>91</v>
      </c>
      <c r="E50" s="38"/>
      <c r="F50" s="21"/>
      <c r="G50" s="22">
        <f>G51+G53+G57+G59+G61+G63+G65+G67+G68+G55</f>
        <v>19928.599999999999</v>
      </c>
      <c r="H50" s="22">
        <f t="shared" ref="H50:I50" si="15">H51+H53+H57+H59+H61+H63+H65+H67+H68+H55</f>
        <v>19998.7</v>
      </c>
      <c r="I50" s="22">
        <f t="shared" si="15"/>
        <v>14998.5</v>
      </c>
    </row>
    <row r="51" spans="1:10" ht="37.5" x14ac:dyDescent="0.3">
      <c r="A51" s="30" t="s">
        <v>298</v>
      </c>
      <c r="B51" s="45" t="s">
        <v>92</v>
      </c>
      <c r="C51" s="43" t="s">
        <v>10</v>
      </c>
      <c r="D51" s="30" t="s">
        <v>91</v>
      </c>
      <c r="E51" s="44" t="s">
        <v>93</v>
      </c>
      <c r="F51" s="30"/>
      <c r="G51" s="31">
        <f>G52</f>
        <v>350.1</v>
      </c>
      <c r="H51" s="31">
        <f t="shared" ref="H51:I51" si="16">H52</f>
        <v>0</v>
      </c>
      <c r="I51" s="31">
        <f t="shared" si="16"/>
        <v>0</v>
      </c>
    </row>
    <row r="52" spans="1:10" ht="33.75" customHeight="1" x14ac:dyDescent="0.3">
      <c r="A52" s="21" t="s">
        <v>278</v>
      </c>
      <c r="B52" s="25" t="s">
        <v>466</v>
      </c>
      <c r="C52" s="21" t="s">
        <v>10</v>
      </c>
      <c r="D52" s="21" t="s">
        <v>91</v>
      </c>
      <c r="E52" s="38" t="s">
        <v>93</v>
      </c>
      <c r="F52" s="21" t="s">
        <v>45</v>
      </c>
      <c r="G52" s="22">
        <v>350.1</v>
      </c>
      <c r="H52" s="112">
        <v>0</v>
      </c>
      <c r="I52" s="161">
        <v>0</v>
      </c>
    </row>
    <row r="53" spans="1:10" ht="93.75" x14ac:dyDescent="0.3">
      <c r="A53" s="30" t="s">
        <v>268</v>
      </c>
      <c r="B53" s="45" t="s">
        <v>94</v>
      </c>
      <c r="C53" s="30" t="s">
        <v>10</v>
      </c>
      <c r="D53" s="30" t="s">
        <v>91</v>
      </c>
      <c r="E53" s="44" t="s">
        <v>239</v>
      </c>
      <c r="F53" s="30"/>
      <c r="G53" s="31">
        <f>G54</f>
        <v>250</v>
      </c>
      <c r="H53" s="31">
        <f t="shared" ref="H53:I53" si="17">H54</f>
        <v>196.5</v>
      </c>
      <c r="I53" s="31">
        <f t="shared" si="17"/>
        <v>72.400000000000006</v>
      </c>
    </row>
    <row r="54" spans="1:10" ht="37.5" x14ac:dyDescent="0.3">
      <c r="A54" s="21" t="s">
        <v>279</v>
      </c>
      <c r="B54" s="25" t="s">
        <v>466</v>
      </c>
      <c r="C54" s="21" t="s">
        <v>10</v>
      </c>
      <c r="D54" s="21" t="s">
        <v>91</v>
      </c>
      <c r="E54" s="38" t="s">
        <v>239</v>
      </c>
      <c r="F54" s="21" t="s">
        <v>45</v>
      </c>
      <c r="G54" s="22">
        <v>250</v>
      </c>
      <c r="H54" s="22">
        <v>196.5</v>
      </c>
      <c r="I54" s="112">
        <v>72.400000000000006</v>
      </c>
    </row>
    <row r="55" spans="1:10" s="3" customFormat="1" ht="56.25" x14ac:dyDescent="0.3">
      <c r="A55" s="30" t="s">
        <v>269</v>
      </c>
      <c r="B55" s="143" t="s">
        <v>457</v>
      </c>
      <c r="C55" s="30" t="s">
        <v>10</v>
      </c>
      <c r="D55" s="30" t="s">
        <v>91</v>
      </c>
      <c r="E55" s="145" t="s">
        <v>458</v>
      </c>
      <c r="F55" s="144"/>
      <c r="G55" s="31">
        <f>G56</f>
        <v>60</v>
      </c>
      <c r="H55" s="31">
        <f>H56</f>
        <v>0</v>
      </c>
      <c r="I55" s="31">
        <f>I56</f>
        <v>0</v>
      </c>
      <c r="J55" s="138"/>
    </row>
    <row r="56" spans="1:10" s="50" customFormat="1" ht="44.25" customHeight="1" x14ac:dyDescent="0.3">
      <c r="A56" s="21" t="s">
        <v>280</v>
      </c>
      <c r="B56" s="123" t="s">
        <v>44</v>
      </c>
      <c r="C56" s="21" t="s">
        <v>10</v>
      </c>
      <c r="D56" s="69" t="s">
        <v>91</v>
      </c>
      <c r="E56" s="76" t="s">
        <v>458</v>
      </c>
      <c r="F56" s="21" t="s">
        <v>45</v>
      </c>
      <c r="G56" s="22">
        <v>60</v>
      </c>
      <c r="H56" s="114">
        <v>0</v>
      </c>
      <c r="I56" s="114">
        <v>0</v>
      </c>
      <c r="J56" s="137"/>
    </row>
    <row r="57" spans="1:10" s="3" customFormat="1" ht="34.5" customHeight="1" x14ac:dyDescent="0.3">
      <c r="A57" s="30" t="s">
        <v>269</v>
      </c>
      <c r="B57" s="45" t="s">
        <v>95</v>
      </c>
      <c r="C57" s="43" t="s">
        <v>10</v>
      </c>
      <c r="D57" s="30" t="s">
        <v>91</v>
      </c>
      <c r="E57" s="44" t="s">
        <v>96</v>
      </c>
      <c r="F57" s="30"/>
      <c r="G57" s="31">
        <f>G58</f>
        <v>4262</v>
      </c>
      <c r="H57" s="31">
        <f t="shared" ref="H57:I57" si="18">H58</f>
        <v>4807.1000000000004</v>
      </c>
      <c r="I57" s="31" t="str">
        <f t="shared" si="18"/>
        <v>4858,3</v>
      </c>
    </row>
    <row r="58" spans="1:10" ht="33.75" customHeight="1" x14ac:dyDescent="0.3">
      <c r="A58" s="21" t="s">
        <v>280</v>
      </c>
      <c r="B58" s="25" t="s">
        <v>466</v>
      </c>
      <c r="C58" s="27" t="s">
        <v>10</v>
      </c>
      <c r="D58" s="21" t="s">
        <v>91</v>
      </c>
      <c r="E58" s="38" t="s">
        <v>96</v>
      </c>
      <c r="F58" s="21" t="s">
        <v>45</v>
      </c>
      <c r="G58" s="22">
        <v>4262</v>
      </c>
      <c r="H58" s="22">
        <v>4807.1000000000004</v>
      </c>
      <c r="I58" s="70" t="s">
        <v>474</v>
      </c>
    </row>
    <row r="59" spans="1:10" s="3" customFormat="1" ht="37.5" x14ac:dyDescent="0.3">
      <c r="A59" s="30" t="s">
        <v>270</v>
      </c>
      <c r="B59" s="45" t="s">
        <v>97</v>
      </c>
      <c r="C59" s="43" t="s">
        <v>10</v>
      </c>
      <c r="D59" s="30" t="s">
        <v>91</v>
      </c>
      <c r="E59" s="44" t="s">
        <v>240</v>
      </c>
      <c r="F59" s="30"/>
      <c r="G59" s="31">
        <f>G60</f>
        <v>250.1</v>
      </c>
      <c r="H59" s="31">
        <f t="shared" ref="H59:I59" si="19">H60</f>
        <v>300.10000000000002</v>
      </c>
      <c r="I59" s="31">
        <f t="shared" si="19"/>
        <v>346.4</v>
      </c>
    </row>
    <row r="60" spans="1:10" ht="37.5" x14ac:dyDescent="0.3">
      <c r="A60" s="21" t="s">
        <v>281</v>
      </c>
      <c r="B60" s="25" t="s">
        <v>466</v>
      </c>
      <c r="C60" s="27" t="s">
        <v>10</v>
      </c>
      <c r="D60" s="21" t="s">
        <v>91</v>
      </c>
      <c r="E60" s="38" t="s">
        <v>240</v>
      </c>
      <c r="F60" s="21" t="s">
        <v>45</v>
      </c>
      <c r="G60" s="22">
        <v>250.1</v>
      </c>
      <c r="H60" s="22">
        <v>300.10000000000002</v>
      </c>
      <c r="I60" s="112">
        <v>346.4</v>
      </c>
    </row>
    <row r="61" spans="1:10" s="3" customFormat="1" ht="70.5" customHeight="1" x14ac:dyDescent="0.3">
      <c r="A61" s="30" t="s">
        <v>271</v>
      </c>
      <c r="B61" s="45" t="s">
        <v>98</v>
      </c>
      <c r="C61" s="43" t="s">
        <v>10</v>
      </c>
      <c r="D61" s="30" t="s">
        <v>91</v>
      </c>
      <c r="E61" s="44" t="s">
        <v>241</v>
      </c>
      <c r="F61" s="30"/>
      <c r="G61" s="31">
        <f>G62</f>
        <v>624.6</v>
      </c>
      <c r="H61" s="31">
        <f t="shared" ref="H61:I61" si="20">H62</f>
        <v>778.9</v>
      </c>
      <c r="I61" s="31">
        <f t="shared" si="20"/>
        <v>536.6</v>
      </c>
    </row>
    <row r="62" spans="1:10" ht="37.5" x14ac:dyDescent="0.3">
      <c r="A62" s="21" t="s">
        <v>282</v>
      </c>
      <c r="B62" s="25" t="s">
        <v>466</v>
      </c>
      <c r="C62" s="27" t="s">
        <v>10</v>
      </c>
      <c r="D62" s="21" t="s">
        <v>91</v>
      </c>
      <c r="E62" s="38" t="s">
        <v>241</v>
      </c>
      <c r="F62" s="21" t="s">
        <v>45</v>
      </c>
      <c r="G62" s="22">
        <v>624.6</v>
      </c>
      <c r="H62" s="22">
        <v>778.9</v>
      </c>
      <c r="I62" s="112">
        <v>536.6</v>
      </c>
    </row>
    <row r="63" spans="1:10" ht="52.5" customHeight="1" x14ac:dyDescent="0.3">
      <c r="A63" s="30" t="s">
        <v>272</v>
      </c>
      <c r="B63" s="45" t="s">
        <v>99</v>
      </c>
      <c r="C63" s="43" t="s">
        <v>10</v>
      </c>
      <c r="D63" s="30" t="s">
        <v>91</v>
      </c>
      <c r="E63" s="44" t="s">
        <v>242</v>
      </c>
      <c r="F63" s="30"/>
      <c r="G63" s="31">
        <f>G64</f>
        <v>4251.2</v>
      </c>
      <c r="H63" s="31" t="str">
        <f t="shared" ref="H63:I63" si="21">H64</f>
        <v>0</v>
      </c>
      <c r="I63" s="31">
        <f t="shared" si="21"/>
        <v>0</v>
      </c>
    </row>
    <row r="64" spans="1:10" ht="37.5" x14ac:dyDescent="0.3">
      <c r="A64" s="21" t="s">
        <v>283</v>
      </c>
      <c r="B64" s="25" t="s">
        <v>466</v>
      </c>
      <c r="C64" s="27" t="s">
        <v>10</v>
      </c>
      <c r="D64" s="21" t="s">
        <v>91</v>
      </c>
      <c r="E64" s="38" t="s">
        <v>242</v>
      </c>
      <c r="F64" s="21" t="s">
        <v>45</v>
      </c>
      <c r="G64" s="22">
        <v>4251.2</v>
      </c>
      <c r="H64" s="70" t="s">
        <v>475</v>
      </c>
      <c r="I64" s="161">
        <v>0</v>
      </c>
    </row>
    <row r="65" spans="1:9" ht="51.75" customHeight="1" x14ac:dyDescent="0.3">
      <c r="A65" s="30" t="s">
        <v>273</v>
      </c>
      <c r="B65" s="29" t="s">
        <v>100</v>
      </c>
      <c r="C65" s="43" t="s">
        <v>10</v>
      </c>
      <c r="D65" s="30" t="s">
        <v>91</v>
      </c>
      <c r="E65" s="44" t="s">
        <v>101</v>
      </c>
      <c r="F65" s="30"/>
      <c r="G65" s="31">
        <f>G66</f>
        <v>9880.6</v>
      </c>
      <c r="H65" s="31">
        <f t="shared" ref="H65:I65" si="22">H66</f>
        <v>4116.1000000000004</v>
      </c>
      <c r="I65" s="31" t="str">
        <f t="shared" si="22"/>
        <v>4757,6</v>
      </c>
    </row>
    <row r="66" spans="1:9" ht="37.5" x14ac:dyDescent="0.3">
      <c r="A66" s="21" t="s">
        <v>284</v>
      </c>
      <c r="B66" s="25" t="s">
        <v>466</v>
      </c>
      <c r="C66" s="27" t="s">
        <v>10</v>
      </c>
      <c r="D66" s="21" t="s">
        <v>91</v>
      </c>
      <c r="E66" s="38" t="s">
        <v>101</v>
      </c>
      <c r="F66" s="21" t="s">
        <v>45</v>
      </c>
      <c r="G66" s="22">
        <v>9880.6</v>
      </c>
      <c r="H66" s="22">
        <v>4116.1000000000004</v>
      </c>
      <c r="I66" s="70" t="s">
        <v>476</v>
      </c>
    </row>
    <row r="67" spans="1:9" ht="18.75" x14ac:dyDescent="0.3">
      <c r="A67" s="21" t="s">
        <v>477</v>
      </c>
      <c r="B67" s="25" t="s">
        <v>478</v>
      </c>
      <c r="C67" s="43" t="s">
        <v>10</v>
      </c>
      <c r="D67" s="30" t="s">
        <v>91</v>
      </c>
      <c r="E67" s="44" t="s">
        <v>479</v>
      </c>
      <c r="F67" s="21" t="s">
        <v>45</v>
      </c>
      <c r="G67" s="31">
        <v>0</v>
      </c>
      <c r="H67" s="141" t="s">
        <v>541</v>
      </c>
      <c r="I67" s="168">
        <v>0</v>
      </c>
    </row>
    <row r="68" spans="1:9" ht="18.75" x14ac:dyDescent="0.3">
      <c r="A68" s="21" t="s">
        <v>480</v>
      </c>
      <c r="B68" s="25" t="s">
        <v>47</v>
      </c>
      <c r="C68" s="43" t="s">
        <v>10</v>
      </c>
      <c r="D68" s="30" t="s">
        <v>91</v>
      </c>
      <c r="E68" s="44" t="s">
        <v>414</v>
      </c>
      <c r="F68" s="21" t="s">
        <v>45</v>
      </c>
      <c r="G68" s="31">
        <v>0</v>
      </c>
      <c r="H68" s="141" t="s">
        <v>559</v>
      </c>
      <c r="I68" s="141" t="s">
        <v>481</v>
      </c>
    </row>
    <row r="69" spans="1:9" ht="20.25" x14ac:dyDescent="0.3">
      <c r="A69" s="15" t="s">
        <v>25</v>
      </c>
      <c r="B69" s="46" t="s">
        <v>102</v>
      </c>
      <c r="C69" s="40" t="s">
        <v>10</v>
      </c>
      <c r="D69" s="15" t="s">
        <v>103</v>
      </c>
      <c r="E69" s="42"/>
      <c r="F69" s="15"/>
      <c r="G69" s="17">
        <f>G71</f>
        <v>30</v>
      </c>
      <c r="H69" s="17">
        <f t="shared" ref="H69:I69" si="23">H71</f>
        <v>20</v>
      </c>
      <c r="I69" s="17" t="str">
        <f t="shared" si="23"/>
        <v>21</v>
      </c>
    </row>
    <row r="70" spans="1:9" ht="18.75" customHeight="1" x14ac:dyDescent="0.3">
      <c r="A70" s="21" t="s">
        <v>482</v>
      </c>
      <c r="B70" s="25" t="s">
        <v>104</v>
      </c>
      <c r="C70" s="27" t="s">
        <v>10</v>
      </c>
      <c r="D70" s="21" t="s">
        <v>105</v>
      </c>
      <c r="E70" s="38"/>
      <c r="F70" s="21"/>
      <c r="G70" s="22">
        <f>G71</f>
        <v>30</v>
      </c>
      <c r="H70" s="22">
        <f t="shared" ref="H70:I71" si="24">H71</f>
        <v>20</v>
      </c>
      <c r="I70" s="22" t="str">
        <f t="shared" si="24"/>
        <v>21</v>
      </c>
    </row>
    <row r="71" spans="1:9" ht="75" x14ac:dyDescent="0.3">
      <c r="A71" s="21" t="s">
        <v>203</v>
      </c>
      <c r="B71" s="25" t="s">
        <v>106</v>
      </c>
      <c r="C71" s="27" t="s">
        <v>10</v>
      </c>
      <c r="D71" s="21" t="s">
        <v>105</v>
      </c>
      <c r="E71" s="38" t="s">
        <v>107</v>
      </c>
      <c r="F71" s="21"/>
      <c r="G71" s="22">
        <f>G72</f>
        <v>30</v>
      </c>
      <c r="H71" s="22">
        <f t="shared" si="24"/>
        <v>20</v>
      </c>
      <c r="I71" s="22" t="str">
        <f t="shared" si="24"/>
        <v>21</v>
      </c>
    </row>
    <row r="72" spans="1:9" ht="37.5" x14ac:dyDescent="0.3">
      <c r="A72" s="21" t="s">
        <v>285</v>
      </c>
      <c r="B72" s="25" t="s">
        <v>466</v>
      </c>
      <c r="C72" s="27" t="s">
        <v>10</v>
      </c>
      <c r="D72" s="21" t="s">
        <v>105</v>
      </c>
      <c r="E72" s="38" t="s">
        <v>107</v>
      </c>
      <c r="F72" s="21" t="s">
        <v>45</v>
      </c>
      <c r="G72" s="22">
        <v>30</v>
      </c>
      <c r="H72" s="22">
        <v>20</v>
      </c>
      <c r="I72" s="169" t="s">
        <v>469</v>
      </c>
    </row>
    <row r="73" spans="1:9" ht="20.25" x14ac:dyDescent="0.3">
      <c r="A73" s="15" t="s">
        <v>26</v>
      </c>
      <c r="B73" s="46" t="s">
        <v>108</v>
      </c>
      <c r="C73" s="40" t="s">
        <v>10</v>
      </c>
      <c r="D73" s="15" t="s">
        <v>109</v>
      </c>
      <c r="E73" s="15"/>
      <c r="F73" s="15"/>
      <c r="G73" s="17">
        <f>G74+G77</f>
        <v>286.8</v>
      </c>
      <c r="H73" s="17">
        <f t="shared" ref="H73:I73" si="25">H74+H77</f>
        <v>350</v>
      </c>
      <c r="I73" s="17">
        <f t="shared" si="25"/>
        <v>369.09999999999997</v>
      </c>
    </row>
    <row r="74" spans="1:9" ht="37.5" x14ac:dyDescent="0.3">
      <c r="A74" s="30" t="s">
        <v>483</v>
      </c>
      <c r="B74" s="47" t="s">
        <v>110</v>
      </c>
      <c r="C74" s="43" t="s">
        <v>10</v>
      </c>
      <c r="D74" s="30" t="s">
        <v>111</v>
      </c>
      <c r="E74" s="30"/>
      <c r="F74" s="30"/>
      <c r="G74" s="31">
        <f>G75</f>
        <v>84</v>
      </c>
      <c r="H74" s="31">
        <f t="shared" ref="H74:I75" si="26">H75</f>
        <v>78.2</v>
      </c>
      <c r="I74" s="31" t="str">
        <f t="shared" si="26"/>
        <v>81,3</v>
      </c>
    </row>
    <row r="75" spans="1:9" ht="18.75" x14ac:dyDescent="0.3">
      <c r="A75" s="21" t="s">
        <v>299</v>
      </c>
      <c r="B75" s="25" t="s">
        <v>112</v>
      </c>
      <c r="C75" s="27" t="s">
        <v>10</v>
      </c>
      <c r="D75" s="21" t="s">
        <v>111</v>
      </c>
      <c r="E75" s="21" t="s">
        <v>113</v>
      </c>
      <c r="F75" s="21"/>
      <c r="G75" s="22">
        <f>G76</f>
        <v>84</v>
      </c>
      <c r="H75" s="22">
        <f t="shared" si="26"/>
        <v>78.2</v>
      </c>
      <c r="I75" s="22" t="str">
        <f t="shared" si="26"/>
        <v>81,3</v>
      </c>
    </row>
    <row r="76" spans="1:9" ht="37.5" x14ac:dyDescent="0.3">
      <c r="A76" s="21" t="s">
        <v>286</v>
      </c>
      <c r="B76" s="25" t="s">
        <v>466</v>
      </c>
      <c r="C76" s="27" t="s">
        <v>10</v>
      </c>
      <c r="D76" s="21" t="s">
        <v>111</v>
      </c>
      <c r="E76" s="21" t="s">
        <v>113</v>
      </c>
      <c r="F76" s="21" t="s">
        <v>45</v>
      </c>
      <c r="G76" s="22">
        <v>84</v>
      </c>
      <c r="H76" s="22">
        <v>78.2</v>
      </c>
      <c r="I76" s="70" t="s">
        <v>484</v>
      </c>
    </row>
    <row r="77" spans="1:9" ht="20.25" customHeight="1" x14ac:dyDescent="0.3">
      <c r="A77" s="30" t="s">
        <v>208</v>
      </c>
      <c r="B77" s="45" t="s">
        <v>117</v>
      </c>
      <c r="C77" s="43" t="s">
        <v>10</v>
      </c>
      <c r="D77" s="30" t="s">
        <v>118</v>
      </c>
      <c r="E77" s="30"/>
      <c r="F77" s="30"/>
      <c r="G77" s="31">
        <f>G88+G86+G84+G82+G80+G78</f>
        <v>202.8</v>
      </c>
      <c r="H77" s="31">
        <f t="shared" ref="H77:I77" si="27">H88+H86+H84+H82+H80+H78</f>
        <v>271.8</v>
      </c>
      <c r="I77" s="31">
        <f t="shared" si="27"/>
        <v>287.79999999999995</v>
      </c>
    </row>
    <row r="78" spans="1:9" ht="93.75" x14ac:dyDescent="0.3">
      <c r="A78" s="21" t="s">
        <v>209</v>
      </c>
      <c r="B78" s="25" t="s">
        <v>115</v>
      </c>
      <c r="C78" s="27" t="s">
        <v>10</v>
      </c>
      <c r="D78" s="21" t="s">
        <v>118</v>
      </c>
      <c r="E78" s="21" t="s">
        <v>116</v>
      </c>
      <c r="F78" s="21"/>
      <c r="G78" s="22">
        <f>G79</f>
        <v>47.8</v>
      </c>
      <c r="H78" s="22">
        <f>H79</f>
        <v>69.8</v>
      </c>
      <c r="I78" s="22" t="str">
        <f>I79</f>
        <v>73,4</v>
      </c>
    </row>
    <row r="79" spans="1:9" ht="37.5" x14ac:dyDescent="0.3">
      <c r="A79" s="21" t="s">
        <v>287</v>
      </c>
      <c r="B79" s="25" t="s">
        <v>466</v>
      </c>
      <c r="C79" s="27" t="s">
        <v>10</v>
      </c>
      <c r="D79" s="21" t="s">
        <v>118</v>
      </c>
      <c r="E79" s="21" t="s">
        <v>116</v>
      </c>
      <c r="F79" s="21" t="s">
        <v>45</v>
      </c>
      <c r="G79" s="22">
        <v>47.8</v>
      </c>
      <c r="H79" s="22">
        <v>69.8</v>
      </c>
      <c r="I79" s="18" t="s">
        <v>485</v>
      </c>
    </row>
    <row r="80" spans="1:9" ht="74.25" customHeight="1" x14ac:dyDescent="0.3">
      <c r="A80" s="21" t="s">
        <v>386</v>
      </c>
      <c r="B80" s="25" t="s">
        <v>119</v>
      </c>
      <c r="C80" s="27" t="s">
        <v>10</v>
      </c>
      <c r="D80" s="27" t="s">
        <v>118</v>
      </c>
      <c r="E80" s="21" t="s">
        <v>120</v>
      </c>
      <c r="F80" s="21"/>
      <c r="G80" s="22">
        <f>G81</f>
        <v>10</v>
      </c>
      <c r="H80" s="22">
        <f t="shared" ref="H80:I80" si="28">H81</f>
        <v>20</v>
      </c>
      <c r="I80" s="22" t="str">
        <f t="shared" si="28"/>
        <v>21</v>
      </c>
    </row>
    <row r="81" spans="1:9" ht="37.5" x14ac:dyDescent="0.3">
      <c r="A81" s="21" t="s">
        <v>572</v>
      </c>
      <c r="B81" s="25" t="s">
        <v>466</v>
      </c>
      <c r="C81" s="27" t="s">
        <v>10</v>
      </c>
      <c r="D81" s="27" t="s">
        <v>118</v>
      </c>
      <c r="E81" s="21" t="s">
        <v>120</v>
      </c>
      <c r="F81" s="21" t="s">
        <v>45</v>
      </c>
      <c r="G81" s="22">
        <v>10</v>
      </c>
      <c r="H81" s="22">
        <v>20</v>
      </c>
      <c r="I81" s="19" t="s">
        <v>469</v>
      </c>
    </row>
    <row r="82" spans="1:9" ht="147" customHeight="1" x14ac:dyDescent="0.3">
      <c r="A82" s="21" t="s">
        <v>388</v>
      </c>
      <c r="B82" s="2" t="s">
        <v>74</v>
      </c>
      <c r="C82" s="27" t="s">
        <v>10</v>
      </c>
      <c r="D82" s="21" t="s">
        <v>118</v>
      </c>
      <c r="E82" s="21" t="s">
        <v>75</v>
      </c>
      <c r="F82" s="21"/>
      <c r="G82" s="22">
        <f>G83</f>
        <v>10</v>
      </c>
      <c r="H82" s="22">
        <f t="shared" ref="H82:I82" si="29">H83</f>
        <v>20</v>
      </c>
      <c r="I82" s="22">
        <f t="shared" si="29"/>
        <v>21</v>
      </c>
    </row>
    <row r="83" spans="1:9" ht="37.5" x14ac:dyDescent="0.3">
      <c r="A83" s="21" t="s">
        <v>573</v>
      </c>
      <c r="B83" s="25" t="s">
        <v>466</v>
      </c>
      <c r="C83" s="27" t="s">
        <v>10</v>
      </c>
      <c r="D83" s="21" t="s">
        <v>118</v>
      </c>
      <c r="E83" s="21" t="s">
        <v>75</v>
      </c>
      <c r="F83" s="21" t="s">
        <v>45</v>
      </c>
      <c r="G83" s="22">
        <v>10</v>
      </c>
      <c r="H83" s="22">
        <v>20</v>
      </c>
      <c r="I83" s="113">
        <v>21</v>
      </c>
    </row>
    <row r="84" spans="1:9" ht="70.5" customHeight="1" x14ac:dyDescent="0.3">
      <c r="A84" s="21" t="s">
        <v>390</v>
      </c>
      <c r="B84" s="170" t="s">
        <v>121</v>
      </c>
      <c r="C84" s="27" t="s">
        <v>10</v>
      </c>
      <c r="D84" s="21" t="s">
        <v>118</v>
      </c>
      <c r="E84" s="21" t="s">
        <v>122</v>
      </c>
      <c r="F84" s="21"/>
      <c r="G84" s="22">
        <f>G85</f>
        <v>65</v>
      </c>
      <c r="H84" s="22">
        <f t="shared" ref="H84:I84" si="30">H85</f>
        <v>40</v>
      </c>
      <c r="I84" s="22" t="str">
        <f t="shared" si="30"/>
        <v>44,2</v>
      </c>
    </row>
    <row r="85" spans="1:9" ht="37.5" x14ac:dyDescent="0.3">
      <c r="A85" s="21" t="s">
        <v>574</v>
      </c>
      <c r="B85" s="25" t="s">
        <v>466</v>
      </c>
      <c r="C85" s="27" t="s">
        <v>10</v>
      </c>
      <c r="D85" s="27" t="s">
        <v>118</v>
      </c>
      <c r="E85" s="21" t="s">
        <v>122</v>
      </c>
      <c r="F85" s="21" t="s">
        <v>45</v>
      </c>
      <c r="G85" s="22">
        <v>65</v>
      </c>
      <c r="H85" s="22">
        <v>40</v>
      </c>
      <c r="I85" s="18" t="s">
        <v>486</v>
      </c>
    </row>
    <row r="86" spans="1:9" ht="108" customHeight="1" x14ac:dyDescent="0.3">
      <c r="A86" s="21" t="s">
        <v>399</v>
      </c>
      <c r="B86" s="25" t="s">
        <v>237</v>
      </c>
      <c r="C86" s="27" t="s">
        <v>10</v>
      </c>
      <c r="D86" s="27" t="s">
        <v>118</v>
      </c>
      <c r="E86" s="21" t="s">
        <v>123</v>
      </c>
      <c r="F86" s="21"/>
      <c r="G86" s="22">
        <f>G87</f>
        <v>45</v>
      </c>
      <c r="H86" s="22">
        <f t="shared" ref="H86:I88" si="31">H87</f>
        <v>60</v>
      </c>
      <c r="I86" s="22" t="str">
        <f t="shared" si="31"/>
        <v>63,2</v>
      </c>
    </row>
    <row r="87" spans="1:9" ht="33.75" customHeight="1" x14ac:dyDescent="0.3">
      <c r="A87" s="21" t="s">
        <v>575</v>
      </c>
      <c r="B87" s="25" t="s">
        <v>44</v>
      </c>
      <c r="C87" s="27" t="s">
        <v>10</v>
      </c>
      <c r="D87" s="27" t="s">
        <v>118</v>
      </c>
      <c r="E87" s="21" t="s">
        <v>123</v>
      </c>
      <c r="F87" s="21" t="s">
        <v>45</v>
      </c>
      <c r="G87" s="22">
        <v>45</v>
      </c>
      <c r="H87" s="22">
        <v>60</v>
      </c>
      <c r="I87" s="18" t="s">
        <v>487</v>
      </c>
    </row>
    <row r="88" spans="1:9" ht="108" customHeight="1" x14ac:dyDescent="0.3">
      <c r="A88" s="21" t="s">
        <v>401</v>
      </c>
      <c r="B88" s="25" t="s">
        <v>403</v>
      </c>
      <c r="C88" s="27" t="s">
        <v>10</v>
      </c>
      <c r="D88" s="27" t="s">
        <v>118</v>
      </c>
      <c r="E88" s="21" t="s">
        <v>402</v>
      </c>
      <c r="F88" s="21"/>
      <c r="G88" s="22">
        <f>G89</f>
        <v>25</v>
      </c>
      <c r="H88" s="22">
        <f t="shared" si="31"/>
        <v>62</v>
      </c>
      <c r="I88" s="22" t="str">
        <f t="shared" si="31"/>
        <v>65</v>
      </c>
    </row>
    <row r="89" spans="1:9" ht="33.75" customHeight="1" x14ac:dyDescent="0.3">
      <c r="A89" s="21" t="s">
        <v>576</v>
      </c>
      <c r="B89" s="25" t="s">
        <v>466</v>
      </c>
      <c r="C89" s="27" t="s">
        <v>10</v>
      </c>
      <c r="D89" s="27" t="s">
        <v>118</v>
      </c>
      <c r="E89" s="21" t="s">
        <v>402</v>
      </c>
      <c r="F89" s="21" t="s">
        <v>45</v>
      </c>
      <c r="G89" s="22">
        <v>25</v>
      </c>
      <c r="H89" s="22">
        <v>62</v>
      </c>
      <c r="I89" s="18" t="s">
        <v>488</v>
      </c>
    </row>
    <row r="90" spans="1:9" ht="20.25" x14ac:dyDescent="0.3">
      <c r="A90" s="15" t="s">
        <v>174</v>
      </c>
      <c r="B90" s="46" t="s">
        <v>124</v>
      </c>
      <c r="C90" s="40" t="s">
        <v>10</v>
      </c>
      <c r="D90" s="15" t="s">
        <v>125</v>
      </c>
      <c r="E90" s="15"/>
      <c r="F90" s="15"/>
      <c r="G90" s="17">
        <f>G91</f>
        <v>9040.9</v>
      </c>
      <c r="H90" s="17">
        <f t="shared" ref="H90:I90" si="32">H91</f>
        <v>11520.7</v>
      </c>
      <c r="I90" s="17">
        <f t="shared" si="32"/>
        <v>13804.599999999999</v>
      </c>
    </row>
    <row r="91" spans="1:9" ht="18.75" x14ac:dyDescent="0.3">
      <c r="A91" s="21" t="s">
        <v>489</v>
      </c>
      <c r="B91" s="25" t="s">
        <v>126</v>
      </c>
      <c r="C91" s="27" t="s">
        <v>10</v>
      </c>
      <c r="D91" s="21" t="s">
        <v>127</v>
      </c>
      <c r="E91" s="21"/>
      <c r="F91" s="21"/>
      <c r="G91" s="22">
        <f>G92+G94+G96</f>
        <v>9040.9</v>
      </c>
      <c r="H91" s="22">
        <f t="shared" ref="H91:I91" si="33">H92+H94+H96</f>
        <v>11520.7</v>
      </c>
      <c r="I91" s="22">
        <f t="shared" si="33"/>
        <v>13804.599999999999</v>
      </c>
    </row>
    <row r="92" spans="1:9" ht="53.25" customHeight="1" x14ac:dyDescent="0.3">
      <c r="A92" s="21" t="s">
        <v>215</v>
      </c>
      <c r="B92" s="26" t="s">
        <v>490</v>
      </c>
      <c r="C92" s="27" t="s">
        <v>10</v>
      </c>
      <c r="D92" s="21" t="s">
        <v>128</v>
      </c>
      <c r="E92" s="21" t="s">
        <v>129</v>
      </c>
      <c r="F92" s="21"/>
      <c r="G92" s="22">
        <f>G93</f>
        <v>5879.8</v>
      </c>
      <c r="H92" s="22">
        <f t="shared" ref="H92:I92" si="34">H93</f>
        <v>7230.6</v>
      </c>
      <c r="I92" s="22">
        <f t="shared" si="34"/>
        <v>9281.4</v>
      </c>
    </row>
    <row r="93" spans="1:9" ht="37.5" x14ac:dyDescent="0.3">
      <c r="A93" s="21" t="s">
        <v>288</v>
      </c>
      <c r="B93" s="25" t="s">
        <v>466</v>
      </c>
      <c r="C93" s="27" t="s">
        <v>10</v>
      </c>
      <c r="D93" s="21" t="s">
        <v>127</v>
      </c>
      <c r="E93" s="21" t="s">
        <v>129</v>
      </c>
      <c r="F93" s="21" t="s">
        <v>45</v>
      </c>
      <c r="G93" s="140">
        <f>5901-21.2</f>
        <v>5879.8</v>
      </c>
      <c r="H93" s="140">
        <v>7230.6</v>
      </c>
      <c r="I93" s="112">
        <v>9281.4</v>
      </c>
    </row>
    <row r="94" spans="1:9" ht="93.75" x14ac:dyDescent="0.3">
      <c r="A94" s="21" t="s">
        <v>233</v>
      </c>
      <c r="B94" s="171" t="s">
        <v>173</v>
      </c>
      <c r="C94" s="27" t="s">
        <v>10</v>
      </c>
      <c r="D94" s="21" t="s">
        <v>128</v>
      </c>
      <c r="E94" s="21" t="s">
        <v>243</v>
      </c>
      <c r="F94" s="21"/>
      <c r="G94" s="65">
        <f>G95</f>
        <v>1760.2</v>
      </c>
      <c r="H94" s="65">
        <f t="shared" ref="H94:I94" si="35">H95</f>
        <v>2192</v>
      </c>
      <c r="I94" s="65">
        <f t="shared" si="35"/>
        <v>2440.6999999999998</v>
      </c>
    </row>
    <row r="95" spans="1:9" ht="37.5" x14ac:dyDescent="0.3">
      <c r="A95" s="21" t="s">
        <v>289</v>
      </c>
      <c r="B95" s="24" t="s">
        <v>44</v>
      </c>
      <c r="C95" s="27" t="s">
        <v>10</v>
      </c>
      <c r="D95" s="21" t="s">
        <v>128</v>
      </c>
      <c r="E95" s="21" t="s">
        <v>243</v>
      </c>
      <c r="F95" s="21" t="s">
        <v>45</v>
      </c>
      <c r="G95" s="65">
        <v>1760.2</v>
      </c>
      <c r="H95" s="65">
        <v>2192</v>
      </c>
      <c r="I95" s="112">
        <v>2440.6999999999998</v>
      </c>
    </row>
    <row r="96" spans="1:9" ht="73.5" customHeight="1" x14ac:dyDescent="0.3">
      <c r="A96" s="21" t="s">
        <v>491</v>
      </c>
      <c r="B96" s="25" t="s">
        <v>492</v>
      </c>
      <c r="C96" s="27" t="s">
        <v>10</v>
      </c>
      <c r="D96" s="21" t="s">
        <v>127</v>
      </c>
      <c r="E96" s="21" t="s">
        <v>130</v>
      </c>
      <c r="F96" s="21"/>
      <c r="G96" s="22">
        <f>G97</f>
        <v>1400.9</v>
      </c>
      <c r="H96" s="22">
        <f t="shared" ref="H96:I96" si="36">H97</f>
        <v>2098.1</v>
      </c>
      <c r="I96" s="22" t="str">
        <f t="shared" si="36"/>
        <v>2082,5</v>
      </c>
    </row>
    <row r="97" spans="1:9" ht="37.5" x14ac:dyDescent="0.3">
      <c r="A97" s="21" t="s">
        <v>493</v>
      </c>
      <c r="B97" s="25" t="s">
        <v>466</v>
      </c>
      <c r="C97" s="27" t="s">
        <v>10</v>
      </c>
      <c r="D97" s="21" t="s">
        <v>127</v>
      </c>
      <c r="E97" s="21" t="s">
        <v>130</v>
      </c>
      <c r="F97" s="21" t="s">
        <v>45</v>
      </c>
      <c r="G97" s="140">
        <v>1400.9</v>
      </c>
      <c r="H97" s="140">
        <v>2098.1</v>
      </c>
      <c r="I97" s="18" t="s">
        <v>494</v>
      </c>
    </row>
    <row r="98" spans="1:9" ht="20.25" x14ac:dyDescent="0.3">
      <c r="A98" s="15" t="s">
        <v>220</v>
      </c>
      <c r="B98" s="48" t="s">
        <v>131</v>
      </c>
      <c r="C98" s="40" t="s">
        <v>10</v>
      </c>
      <c r="D98" s="15" t="s">
        <v>132</v>
      </c>
      <c r="E98" s="15"/>
      <c r="F98" s="15"/>
      <c r="G98" s="17">
        <f>G99+G102</f>
        <v>7654.6</v>
      </c>
      <c r="H98" s="17">
        <f t="shared" ref="H98:I98" si="37">H99+H102</f>
        <v>7593.2</v>
      </c>
      <c r="I98" s="17">
        <f t="shared" si="37"/>
        <v>7900.5999999999995</v>
      </c>
    </row>
    <row r="99" spans="1:9" ht="20.25" x14ac:dyDescent="0.3">
      <c r="A99" s="49" t="s">
        <v>222</v>
      </c>
      <c r="B99" s="25" t="s">
        <v>495</v>
      </c>
      <c r="C99" s="27" t="s">
        <v>10</v>
      </c>
      <c r="D99" s="21" t="s">
        <v>405</v>
      </c>
      <c r="E99" s="21"/>
      <c r="F99" s="21"/>
      <c r="G99" s="22">
        <f>G100</f>
        <v>657.5</v>
      </c>
      <c r="H99" s="22">
        <f t="shared" ref="H99:I100" si="38">H100</f>
        <v>543.70000000000005</v>
      </c>
      <c r="I99" s="22">
        <f t="shared" si="38"/>
        <v>543.70000000000005</v>
      </c>
    </row>
    <row r="100" spans="1:9" ht="52.5" customHeight="1" x14ac:dyDescent="0.3">
      <c r="A100" s="49" t="s">
        <v>300</v>
      </c>
      <c r="B100" s="25" t="s">
        <v>133</v>
      </c>
      <c r="C100" s="27" t="s">
        <v>10</v>
      </c>
      <c r="D100" s="21" t="s">
        <v>405</v>
      </c>
      <c r="E100" s="21" t="s">
        <v>134</v>
      </c>
      <c r="F100" s="21"/>
      <c r="G100" s="22">
        <f>G101</f>
        <v>657.5</v>
      </c>
      <c r="H100" s="22">
        <f t="shared" si="38"/>
        <v>543.70000000000005</v>
      </c>
      <c r="I100" s="22">
        <f t="shared" si="38"/>
        <v>543.70000000000005</v>
      </c>
    </row>
    <row r="101" spans="1:9" ht="20.25" x14ac:dyDescent="0.3">
      <c r="A101" s="49" t="s">
        <v>290</v>
      </c>
      <c r="B101" s="25" t="s">
        <v>135</v>
      </c>
      <c r="C101" s="27" t="s">
        <v>10</v>
      </c>
      <c r="D101" s="21" t="s">
        <v>405</v>
      </c>
      <c r="E101" s="21" t="s">
        <v>134</v>
      </c>
      <c r="F101" s="21" t="s">
        <v>136</v>
      </c>
      <c r="G101" s="22">
        <v>657.5</v>
      </c>
      <c r="H101" s="22">
        <v>543.70000000000005</v>
      </c>
      <c r="I101" s="112">
        <v>543.70000000000005</v>
      </c>
    </row>
    <row r="102" spans="1:9" s="50" customFormat="1" ht="20.25" x14ac:dyDescent="0.3">
      <c r="A102" s="49" t="s">
        <v>223</v>
      </c>
      <c r="B102" s="25" t="s">
        <v>137</v>
      </c>
      <c r="C102" s="27" t="s">
        <v>10</v>
      </c>
      <c r="D102" s="21" t="s">
        <v>138</v>
      </c>
      <c r="E102" s="21"/>
      <c r="F102" s="21"/>
      <c r="G102" s="22">
        <f>G106+G108+G103</f>
        <v>6997.1</v>
      </c>
      <c r="H102" s="22">
        <f t="shared" ref="H102:I102" si="39">H106+H108+H103</f>
        <v>7049.5</v>
      </c>
      <c r="I102" s="22">
        <f t="shared" si="39"/>
        <v>7356.9</v>
      </c>
    </row>
    <row r="103" spans="1:9" s="50" customFormat="1" ht="37.5" x14ac:dyDescent="0.3">
      <c r="A103" s="49" t="s">
        <v>225</v>
      </c>
      <c r="B103" s="25" t="s">
        <v>496</v>
      </c>
      <c r="C103" s="27" t="s">
        <v>10</v>
      </c>
      <c r="D103" s="21" t="s">
        <v>138</v>
      </c>
      <c r="E103" s="21" t="s">
        <v>497</v>
      </c>
      <c r="F103" s="21" t="s">
        <v>38</v>
      </c>
      <c r="G103" s="22">
        <f>G104+G105</f>
        <v>0</v>
      </c>
      <c r="H103" s="22">
        <f t="shared" ref="H103:I103" si="40">H104+H105</f>
        <v>1.4</v>
      </c>
      <c r="I103" s="22">
        <f t="shared" si="40"/>
        <v>0</v>
      </c>
    </row>
    <row r="104" spans="1:9" s="50" customFormat="1" ht="37.5" x14ac:dyDescent="0.3">
      <c r="A104" s="49" t="s">
        <v>291</v>
      </c>
      <c r="B104" s="142" t="s">
        <v>498</v>
      </c>
      <c r="C104" s="27" t="s">
        <v>10</v>
      </c>
      <c r="D104" s="21" t="s">
        <v>138</v>
      </c>
      <c r="E104" s="21" t="s">
        <v>69</v>
      </c>
      <c r="F104" s="21" t="s">
        <v>38</v>
      </c>
      <c r="G104" s="22">
        <v>0</v>
      </c>
      <c r="H104" s="22">
        <v>0.6</v>
      </c>
      <c r="I104" s="22">
        <v>0</v>
      </c>
    </row>
    <row r="105" spans="1:9" s="50" customFormat="1" ht="37.5" x14ac:dyDescent="0.3">
      <c r="A105" s="49" t="s">
        <v>499</v>
      </c>
      <c r="B105" s="25" t="s">
        <v>498</v>
      </c>
      <c r="C105" s="27" t="s">
        <v>10</v>
      </c>
      <c r="D105" s="21" t="s">
        <v>138</v>
      </c>
      <c r="E105" s="21" t="s">
        <v>41</v>
      </c>
      <c r="F105" s="21" t="s">
        <v>38</v>
      </c>
      <c r="G105" s="22">
        <v>0</v>
      </c>
      <c r="H105" s="22">
        <v>0.8</v>
      </c>
      <c r="I105" s="22">
        <v>0</v>
      </c>
    </row>
    <row r="106" spans="1:9" ht="74.25" customHeight="1" x14ac:dyDescent="0.3">
      <c r="A106" s="18" t="s">
        <v>227</v>
      </c>
      <c r="B106" s="172" t="s">
        <v>139</v>
      </c>
      <c r="C106" s="21" t="s">
        <v>10</v>
      </c>
      <c r="D106" s="21" t="s">
        <v>138</v>
      </c>
      <c r="E106" s="21" t="s">
        <v>140</v>
      </c>
      <c r="F106" s="18"/>
      <c r="G106" s="19">
        <f>G107</f>
        <v>4703.7</v>
      </c>
      <c r="H106" s="19">
        <f t="shared" ref="H106:I106" si="41">H107</f>
        <v>4754.7</v>
      </c>
      <c r="I106" s="19">
        <f t="shared" si="41"/>
        <v>4939.8</v>
      </c>
    </row>
    <row r="107" spans="1:9" ht="18.75" x14ac:dyDescent="0.3">
      <c r="A107" s="18" t="s">
        <v>292</v>
      </c>
      <c r="B107" s="163" t="s">
        <v>135</v>
      </c>
      <c r="C107" s="27" t="s">
        <v>10</v>
      </c>
      <c r="D107" s="21" t="s">
        <v>138</v>
      </c>
      <c r="E107" s="21" t="s">
        <v>140</v>
      </c>
      <c r="F107" s="21" t="s">
        <v>136</v>
      </c>
      <c r="G107" s="22">
        <v>4703.7</v>
      </c>
      <c r="H107" s="22">
        <v>4754.7</v>
      </c>
      <c r="I107" s="112">
        <v>4939.8</v>
      </c>
    </row>
    <row r="108" spans="1:9" ht="53.45" customHeight="1" x14ac:dyDescent="0.3">
      <c r="A108" s="18" t="s">
        <v>500</v>
      </c>
      <c r="B108" s="25" t="s">
        <v>141</v>
      </c>
      <c r="C108" s="27" t="s">
        <v>10</v>
      </c>
      <c r="D108" s="21" t="s">
        <v>138</v>
      </c>
      <c r="E108" s="21" t="s">
        <v>142</v>
      </c>
      <c r="F108" s="21"/>
      <c r="G108" s="22">
        <f>G109</f>
        <v>2293.4</v>
      </c>
      <c r="H108" s="22">
        <f t="shared" ref="H108:I108" si="42">H109</f>
        <v>2293.4</v>
      </c>
      <c r="I108" s="22">
        <f t="shared" si="42"/>
        <v>2417.1</v>
      </c>
    </row>
    <row r="109" spans="1:9" ht="18.75" x14ac:dyDescent="0.3">
      <c r="A109" s="18" t="s">
        <v>501</v>
      </c>
      <c r="B109" s="163" t="s">
        <v>135</v>
      </c>
      <c r="C109" s="27" t="s">
        <v>10</v>
      </c>
      <c r="D109" s="21" t="s">
        <v>138</v>
      </c>
      <c r="E109" s="21" t="s">
        <v>142</v>
      </c>
      <c r="F109" s="21" t="s">
        <v>136</v>
      </c>
      <c r="G109" s="22">
        <v>2293.4</v>
      </c>
      <c r="H109" s="22">
        <v>2293.4</v>
      </c>
      <c r="I109" s="112">
        <v>2417.1</v>
      </c>
    </row>
    <row r="110" spans="1:9" s="3" customFormat="1" ht="20.25" x14ac:dyDescent="0.3">
      <c r="A110" s="15" t="s">
        <v>228</v>
      </c>
      <c r="B110" s="173" t="s">
        <v>171</v>
      </c>
      <c r="C110" s="43" t="s">
        <v>10</v>
      </c>
      <c r="D110" s="30" t="s">
        <v>167</v>
      </c>
      <c r="E110" s="30"/>
      <c r="F110" s="30"/>
      <c r="G110" s="31">
        <f>G111</f>
        <v>23.5</v>
      </c>
      <c r="H110" s="31">
        <f t="shared" ref="H110:I112" si="43">H111</f>
        <v>35</v>
      </c>
      <c r="I110" s="31" t="str">
        <f t="shared" si="43"/>
        <v>36,9</v>
      </c>
    </row>
    <row r="111" spans="1:9" s="3" customFormat="1" ht="20.25" x14ac:dyDescent="0.3">
      <c r="A111" s="15" t="s">
        <v>229</v>
      </c>
      <c r="B111" s="173" t="s">
        <v>172</v>
      </c>
      <c r="C111" s="43" t="s">
        <v>10</v>
      </c>
      <c r="D111" s="30" t="s">
        <v>168</v>
      </c>
      <c r="E111" s="30"/>
      <c r="F111" s="30"/>
      <c r="G111" s="31">
        <f>G112</f>
        <v>23.5</v>
      </c>
      <c r="H111" s="31">
        <f t="shared" si="43"/>
        <v>35</v>
      </c>
      <c r="I111" s="31" t="str">
        <f t="shared" si="43"/>
        <v>36,9</v>
      </c>
    </row>
    <row r="112" spans="1:9" ht="150" x14ac:dyDescent="0.3">
      <c r="A112" s="49" t="s">
        <v>230</v>
      </c>
      <c r="B112" s="174" t="s">
        <v>170</v>
      </c>
      <c r="C112" s="27" t="s">
        <v>10</v>
      </c>
      <c r="D112" s="21" t="s">
        <v>168</v>
      </c>
      <c r="E112" s="21" t="s">
        <v>169</v>
      </c>
      <c r="F112" s="21"/>
      <c r="G112" s="22">
        <f>G113</f>
        <v>23.5</v>
      </c>
      <c r="H112" s="22">
        <f t="shared" si="43"/>
        <v>35</v>
      </c>
      <c r="I112" s="22" t="str">
        <f t="shared" si="43"/>
        <v>36,9</v>
      </c>
    </row>
    <row r="113" spans="1:9" ht="37.5" x14ac:dyDescent="0.3">
      <c r="A113" s="49" t="s">
        <v>293</v>
      </c>
      <c r="B113" s="25" t="s">
        <v>466</v>
      </c>
      <c r="C113" s="27" t="s">
        <v>10</v>
      </c>
      <c r="D113" s="21" t="s">
        <v>168</v>
      </c>
      <c r="E113" s="21" t="s">
        <v>169</v>
      </c>
      <c r="F113" s="21" t="s">
        <v>45</v>
      </c>
      <c r="G113" s="22">
        <v>23.5</v>
      </c>
      <c r="H113" s="22">
        <v>35</v>
      </c>
      <c r="I113" s="18" t="s">
        <v>502</v>
      </c>
    </row>
    <row r="114" spans="1:9" ht="81" x14ac:dyDescent="0.3">
      <c r="A114" s="175" t="s">
        <v>143</v>
      </c>
      <c r="B114" s="51" t="s">
        <v>144</v>
      </c>
      <c r="C114" s="49" t="s">
        <v>145</v>
      </c>
      <c r="D114" s="49"/>
      <c r="E114" s="49"/>
      <c r="F114" s="49"/>
      <c r="G114" s="17">
        <f>G115+G133</f>
        <v>11478.1</v>
      </c>
      <c r="H114" s="17">
        <f t="shared" ref="H114:I114" si="44">H115+H133</f>
        <v>7907.6</v>
      </c>
      <c r="I114" s="17">
        <f t="shared" si="44"/>
        <v>9782.4</v>
      </c>
    </row>
    <row r="115" spans="1:9" ht="20.25" x14ac:dyDescent="0.3">
      <c r="A115" s="15" t="s">
        <v>28</v>
      </c>
      <c r="B115" s="16" t="s">
        <v>29</v>
      </c>
      <c r="C115" s="15" t="s">
        <v>145</v>
      </c>
      <c r="D115" s="15" t="s">
        <v>30</v>
      </c>
      <c r="E115" s="15"/>
      <c r="F115" s="15"/>
      <c r="G115" s="17">
        <f>G116+G119+G128</f>
        <v>9434.8000000000011</v>
      </c>
      <c r="H115" s="17">
        <f t="shared" ref="H115:I115" si="45">H116+H119+H128</f>
        <v>5375.1</v>
      </c>
      <c r="I115" s="17">
        <f t="shared" si="45"/>
        <v>7340.9</v>
      </c>
    </row>
    <row r="116" spans="1:9" ht="51.75" customHeight="1" x14ac:dyDescent="0.3">
      <c r="A116" s="21" t="s">
        <v>31</v>
      </c>
      <c r="B116" s="23" t="s">
        <v>146</v>
      </c>
      <c r="C116" s="21" t="s">
        <v>145</v>
      </c>
      <c r="D116" s="21" t="s">
        <v>147</v>
      </c>
      <c r="E116" s="21"/>
      <c r="F116" s="21"/>
      <c r="G116" s="19">
        <f>G117</f>
        <v>1117.7</v>
      </c>
      <c r="H116" s="19">
        <f t="shared" ref="H116:I117" si="46">H117</f>
        <v>885.9</v>
      </c>
      <c r="I116" s="19">
        <f t="shared" si="46"/>
        <v>1111.5999999999999</v>
      </c>
    </row>
    <row r="117" spans="1:9" ht="35.25" customHeight="1" x14ac:dyDescent="0.3">
      <c r="A117" s="21" t="s">
        <v>1</v>
      </c>
      <c r="B117" s="20" t="s">
        <v>148</v>
      </c>
      <c r="C117" s="21" t="s">
        <v>145</v>
      </c>
      <c r="D117" s="21" t="s">
        <v>147</v>
      </c>
      <c r="E117" s="21" t="s">
        <v>149</v>
      </c>
      <c r="F117" s="21"/>
      <c r="G117" s="22">
        <f>G118</f>
        <v>1117.7</v>
      </c>
      <c r="H117" s="22">
        <f t="shared" si="46"/>
        <v>885.9</v>
      </c>
      <c r="I117" s="22">
        <f t="shared" si="46"/>
        <v>1111.5999999999999</v>
      </c>
    </row>
    <row r="118" spans="1:9" ht="93.75" x14ac:dyDescent="0.3">
      <c r="A118" s="21" t="s">
        <v>2</v>
      </c>
      <c r="B118" s="26" t="s">
        <v>37</v>
      </c>
      <c r="C118" s="21" t="s">
        <v>145</v>
      </c>
      <c r="D118" s="21" t="s">
        <v>147</v>
      </c>
      <c r="E118" s="21" t="s">
        <v>149</v>
      </c>
      <c r="F118" s="21" t="s">
        <v>38</v>
      </c>
      <c r="G118" s="22">
        <v>1117.7</v>
      </c>
      <c r="H118" s="22">
        <v>885.9</v>
      </c>
      <c r="I118" s="112">
        <v>1111.5999999999999</v>
      </c>
    </row>
    <row r="119" spans="1:9" ht="70.5" customHeight="1" x14ac:dyDescent="0.3">
      <c r="A119" s="18" t="s">
        <v>39</v>
      </c>
      <c r="B119" s="24" t="s">
        <v>150</v>
      </c>
      <c r="C119" s="21" t="s">
        <v>145</v>
      </c>
      <c r="D119" s="18" t="s">
        <v>151</v>
      </c>
      <c r="E119" s="18"/>
      <c r="F119" s="18"/>
      <c r="G119" s="19">
        <f>G124+G122+G120</f>
        <v>8200.8000000000011</v>
      </c>
      <c r="H119" s="19">
        <f t="shared" ref="H119:I119" si="47">H124+H122+H120</f>
        <v>4405.2000000000007</v>
      </c>
      <c r="I119" s="19">
        <f t="shared" si="47"/>
        <v>6145.3</v>
      </c>
    </row>
    <row r="120" spans="1:9" ht="34.5" customHeight="1" x14ac:dyDescent="0.3">
      <c r="A120" s="18" t="s">
        <v>42</v>
      </c>
      <c r="B120" s="24" t="s">
        <v>152</v>
      </c>
      <c r="C120" s="21" t="s">
        <v>145</v>
      </c>
      <c r="D120" s="18" t="s">
        <v>151</v>
      </c>
      <c r="E120" s="18" t="s">
        <v>153</v>
      </c>
      <c r="F120" s="18"/>
      <c r="G120" s="19">
        <f>G121</f>
        <v>778.2</v>
      </c>
      <c r="H120" s="19">
        <f t="shared" ref="H120:I120" si="48">H121</f>
        <v>0</v>
      </c>
      <c r="I120" s="19">
        <f t="shared" si="48"/>
        <v>0</v>
      </c>
    </row>
    <row r="121" spans="1:9" ht="108.75" customHeight="1" x14ac:dyDescent="0.3">
      <c r="A121" s="18" t="s">
        <v>60</v>
      </c>
      <c r="B121" s="24" t="s">
        <v>154</v>
      </c>
      <c r="C121" s="21" t="s">
        <v>145</v>
      </c>
      <c r="D121" s="18" t="s">
        <v>151</v>
      </c>
      <c r="E121" s="18" t="s">
        <v>153</v>
      </c>
      <c r="F121" s="18" t="s">
        <v>38</v>
      </c>
      <c r="G121" s="101">
        <v>778.2</v>
      </c>
      <c r="H121" s="113">
        <v>0</v>
      </c>
      <c r="I121" s="162">
        <v>0</v>
      </c>
    </row>
    <row r="122" spans="1:9" ht="37.5" x14ac:dyDescent="0.3">
      <c r="A122" s="18" t="s">
        <v>43</v>
      </c>
      <c r="B122" s="24" t="s">
        <v>155</v>
      </c>
      <c r="C122" s="21" t="s">
        <v>145</v>
      </c>
      <c r="D122" s="18" t="s">
        <v>151</v>
      </c>
      <c r="E122" s="18" t="s">
        <v>156</v>
      </c>
      <c r="F122" s="18"/>
      <c r="G122" s="19">
        <f>G123</f>
        <v>93.6</v>
      </c>
      <c r="H122" s="19">
        <f t="shared" ref="H122:I122" si="49">H123</f>
        <v>97.6</v>
      </c>
      <c r="I122" s="19">
        <f t="shared" si="49"/>
        <v>97.6</v>
      </c>
    </row>
    <row r="123" spans="1:9" ht="93.75" x14ac:dyDescent="0.3">
      <c r="A123" s="18" t="s">
        <v>276</v>
      </c>
      <c r="B123" s="26" t="s">
        <v>37</v>
      </c>
      <c r="C123" s="21" t="s">
        <v>145</v>
      </c>
      <c r="D123" s="18" t="s">
        <v>151</v>
      </c>
      <c r="E123" s="18" t="s">
        <v>156</v>
      </c>
      <c r="F123" s="18" t="s">
        <v>38</v>
      </c>
      <c r="G123" s="101">
        <v>93.6</v>
      </c>
      <c r="H123" s="112">
        <v>97.6</v>
      </c>
      <c r="I123" s="161">
        <v>97.6</v>
      </c>
    </row>
    <row r="124" spans="1:9" ht="36" customHeight="1" x14ac:dyDescent="0.3">
      <c r="A124" s="18" t="s">
        <v>46</v>
      </c>
      <c r="B124" s="24" t="s">
        <v>157</v>
      </c>
      <c r="C124" s="21" t="s">
        <v>145</v>
      </c>
      <c r="D124" s="18" t="s">
        <v>151</v>
      </c>
      <c r="E124" s="18" t="s">
        <v>158</v>
      </c>
      <c r="F124" s="18"/>
      <c r="G124" s="19">
        <f>G125+G126+G127</f>
        <v>7329</v>
      </c>
      <c r="H124" s="19">
        <f t="shared" ref="H124:I124" si="50">H125+H126+H127</f>
        <v>4307.6000000000004</v>
      </c>
      <c r="I124" s="19">
        <f t="shared" si="50"/>
        <v>6047.7</v>
      </c>
    </row>
    <row r="125" spans="1:9" ht="90.75" customHeight="1" x14ac:dyDescent="0.3">
      <c r="A125" s="18" t="s">
        <v>294</v>
      </c>
      <c r="B125" s="26" t="s">
        <v>37</v>
      </c>
      <c r="C125" s="21" t="s">
        <v>145</v>
      </c>
      <c r="D125" s="18" t="s">
        <v>151</v>
      </c>
      <c r="E125" s="18" t="s">
        <v>158</v>
      </c>
      <c r="F125" s="18" t="s">
        <v>38</v>
      </c>
      <c r="G125" s="101">
        <v>4251.3999999999996</v>
      </c>
      <c r="H125" s="101">
        <f>2508.1-16.5</f>
        <v>2491.6</v>
      </c>
      <c r="I125" s="70" t="s">
        <v>503</v>
      </c>
    </row>
    <row r="126" spans="1:9" ht="37.5" x14ac:dyDescent="0.3">
      <c r="A126" s="18" t="s">
        <v>295</v>
      </c>
      <c r="B126" s="25" t="s">
        <v>466</v>
      </c>
      <c r="C126" s="21" t="s">
        <v>145</v>
      </c>
      <c r="D126" s="18" t="s">
        <v>151</v>
      </c>
      <c r="E126" s="18" t="s">
        <v>158</v>
      </c>
      <c r="F126" s="18" t="s">
        <v>45</v>
      </c>
      <c r="G126" s="19">
        <v>3068.5</v>
      </c>
      <c r="H126" s="19">
        <v>1807</v>
      </c>
      <c r="I126" s="18" t="s">
        <v>504</v>
      </c>
    </row>
    <row r="127" spans="1:9" ht="18.75" x14ac:dyDescent="0.3">
      <c r="A127" s="18" t="s">
        <v>296</v>
      </c>
      <c r="B127" s="163" t="s">
        <v>47</v>
      </c>
      <c r="C127" s="21" t="s">
        <v>145</v>
      </c>
      <c r="D127" s="18" t="s">
        <v>151</v>
      </c>
      <c r="E127" s="18" t="s">
        <v>158</v>
      </c>
      <c r="F127" s="18" t="s">
        <v>48</v>
      </c>
      <c r="G127" s="19">
        <v>9.1</v>
      </c>
      <c r="H127" s="19">
        <v>9</v>
      </c>
      <c r="I127" s="113">
        <v>9</v>
      </c>
    </row>
    <row r="128" spans="1:9" ht="40.5" x14ac:dyDescent="0.3">
      <c r="A128" s="30" t="s">
        <v>39</v>
      </c>
      <c r="B128" s="32" t="s">
        <v>61</v>
      </c>
      <c r="C128" s="33" t="s">
        <v>145</v>
      </c>
      <c r="D128" s="13" t="s">
        <v>62</v>
      </c>
      <c r="E128" s="13"/>
      <c r="F128" s="13"/>
      <c r="G128" s="62">
        <f>G131+G129</f>
        <v>116.3</v>
      </c>
      <c r="H128" s="62">
        <f t="shared" ref="H128:I128" si="51">H131+H129</f>
        <v>84</v>
      </c>
      <c r="I128" s="62">
        <f t="shared" si="51"/>
        <v>84</v>
      </c>
    </row>
    <row r="129" spans="1:9" s="9" customFormat="1" ht="20.25" x14ac:dyDescent="0.3">
      <c r="A129" s="21" t="s">
        <v>42</v>
      </c>
      <c r="B129" s="176" t="s">
        <v>266</v>
      </c>
      <c r="C129" s="68" t="s">
        <v>145</v>
      </c>
      <c r="D129" s="69" t="s">
        <v>62</v>
      </c>
      <c r="E129" s="18" t="s">
        <v>267</v>
      </c>
      <c r="F129" s="13"/>
      <c r="G129" s="19">
        <f>G130</f>
        <v>0</v>
      </c>
      <c r="H129" s="19">
        <f t="shared" ref="H129:I129" si="52">H130</f>
        <v>0</v>
      </c>
      <c r="I129" s="19">
        <f t="shared" si="52"/>
        <v>0</v>
      </c>
    </row>
    <row r="130" spans="1:9" s="9" customFormat="1" ht="37.5" x14ac:dyDescent="0.3">
      <c r="A130" s="21" t="s">
        <v>60</v>
      </c>
      <c r="B130" s="25" t="s">
        <v>44</v>
      </c>
      <c r="C130" s="68" t="s">
        <v>145</v>
      </c>
      <c r="D130" s="69" t="s">
        <v>62</v>
      </c>
      <c r="E130" s="18" t="s">
        <v>267</v>
      </c>
      <c r="F130" s="69" t="s">
        <v>45</v>
      </c>
      <c r="G130" s="19">
        <v>0</v>
      </c>
      <c r="H130" s="112">
        <v>0</v>
      </c>
      <c r="I130" s="112">
        <v>0</v>
      </c>
    </row>
    <row r="131" spans="1:9" ht="56.25" x14ac:dyDescent="0.3">
      <c r="A131" s="21" t="s">
        <v>43</v>
      </c>
      <c r="B131" s="52" t="s">
        <v>244</v>
      </c>
      <c r="C131" s="27" t="s">
        <v>145</v>
      </c>
      <c r="D131" s="18" t="s">
        <v>62</v>
      </c>
      <c r="E131" s="18" t="s">
        <v>159</v>
      </c>
      <c r="F131" s="18"/>
      <c r="G131" s="19">
        <f>G132</f>
        <v>116.3</v>
      </c>
      <c r="H131" s="19">
        <f t="shared" ref="H131:I131" si="53">H132</f>
        <v>84</v>
      </c>
      <c r="I131" s="19">
        <f t="shared" si="53"/>
        <v>84</v>
      </c>
    </row>
    <row r="132" spans="1:9" ht="18.75" x14ac:dyDescent="0.3">
      <c r="A132" s="21" t="s">
        <v>276</v>
      </c>
      <c r="B132" s="163" t="s">
        <v>47</v>
      </c>
      <c r="C132" s="27" t="s">
        <v>145</v>
      </c>
      <c r="D132" s="18" t="s">
        <v>62</v>
      </c>
      <c r="E132" s="18" t="s">
        <v>159</v>
      </c>
      <c r="F132" s="18" t="s">
        <v>48</v>
      </c>
      <c r="G132" s="22">
        <v>116.3</v>
      </c>
      <c r="H132" s="113">
        <v>84</v>
      </c>
      <c r="I132" s="162">
        <v>84</v>
      </c>
    </row>
    <row r="133" spans="1:9" ht="20.25" x14ac:dyDescent="0.3">
      <c r="A133" s="15" t="s">
        <v>14</v>
      </c>
      <c r="B133" s="46" t="s">
        <v>160</v>
      </c>
      <c r="C133" s="40" t="s">
        <v>145</v>
      </c>
      <c r="D133" s="15" t="s">
        <v>161</v>
      </c>
      <c r="E133" s="42"/>
      <c r="F133" s="15"/>
      <c r="G133" s="31">
        <f>G134</f>
        <v>2043.3</v>
      </c>
      <c r="H133" s="31">
        <f t="shared" ref="H133:I135" si="54">H134</f>
        <v>2532.5</v>
      </c>
      <c r="I133" s="31" t="str">
        <f t="shared" si="54"/>
        <v>2441,5</v>
      </c>
    </row>
    <row r="134" spans="1:9" ht="20.25" customHeight="1" x14ac:dyDescent="0.3">
      <c r="A134" s="21" t="s">
        <v>12</v>
      </c>
      <c r="B134" s="53" t="s">
        <v>162</v>
      </c>
      <c r="C134" s="43" t="s">
        <v>145</v>
      </c>
      <c r="D134" s="30" t="s">
        <v>163</v>
      </c>
      <c r="E134" s="30"/>
      <c r="F134" s="30"/>
      <c r="G134" s="31">
        <f>G135</f>
        <v>2043.3</v>
      </c>
      <c r="H134" s="31">
        <f t="shared" si="54"/>
        <v>2532.5</v>
      </c>
      <c r="I134" s="31" t="str">
        <f t="shared" si="54"/>
        <v>2441,5</v>
      </c>
    </row>
    <row r="135" spans="1:9" ht="184.5" customHeight="1" x14ac:dyDescent="0.3">
      <c r="A135" s="21" t="s">
        <v>15</v>
      </c>
      <c r="B135" s="26" t="s">
        <v>164</v>
      </c>
      <c r="C135" s="27" t="s">
        <v>145</v>
      </c>
      <c r="D135" s="21" t="s">
        <v>163</v>
      </c>
      <c r="E135" s="21" t="s">
        <v>165</v>
      </c>
      <c r="F135" s="21"/>
      <c r="G135" s="22">
        <f>G136</f>
        <v>2043.3</v>
      </c>
      <c r="H135" s="22">
        <f t="shared" si="54"/>
        <v>2532.5</v>
      </c>
      <c r="I135" s="22" t="str">
        <f t="shared" si="54"/>
        <v>2441,5</v>
      </c>
    </row>
    <row r="136" spans="1:9" ht="35.25" customHeight="1" x14ac:dyDescent="0.3">
      <c r="A136" s="21" t="s">
        <v>13</v>
      </c>
      <c r="B136" s="25" t="s">
        <v>466</v>
      </c>
      <c r="C136" s="27" t="s">
        <v>145</v>
      </c>
      <c r="D136" s="21" t="s">
        <v>163</v>
      </c>
      <c r="E136" s="21" t="s">
        <v>165</v>
      </c>
      <c r="F136" s="21" t="s">
        <v>45</v>
      </c>
      <c r="G136" s="22">
        <v>2043.3</v>
      </c>
      <c r="H136" s="22">
        <v>2532.5</v>
      </c>
      <c r="I136" s="18" t="s">
        <v>505</v>
      </c>
    </row>
    <row r="137" spans="1:9" ht="40.5" x14ac:dyDescent="0.3">
      <c r="A137" s="175" t="s">
        <v>506</v>
      </c>
      <c r="B137" s="51" t="s">
        <v>507</v>
      </c>
      <c r="C137" s="49" t="s">
        <v>408</v>
      </c>
      <c r="D137" s="49"/>
      <c r="E137" s="49"/>
      <c r="F137" s="49"/>
      <c r="G137" s="17">
        <f>G138</f>
        <v>306.5</v>
      </c>
      <c r="H137" s="17">
        <f>H138+H157</f>
        <v>1886.6</v>
      </c>
      <c r="I137" s="17">
        <f>I138+I157</f>
        <v>0</v>
      </c>
    </row>
    <row r="138" spans="1:9" ht="20.25" x14ac:dyDescent="0.3">
      <c r="A138" s="15" t="s">
        <v>28</v>
      </c>
      <c r="B138" s="16" t="s">
        <v>29</v>
      </c>
      <c r="C138" s="15" t="s">
        <v>408</v>
      </c>
      <c r="D138" s="15" t="s">
        <v>30</v>
      </c>
      <c r="E138" s="15"/>
      <c r="F138" s="15"/>
      <c r="G138" s="17">
        <f>G139+G144</f>
        <v>306.5</v>
      </c>
      <c r="H138" s="17">
        <f t="shared" ref="H138:I138" si="55">H139+H144</f>
        <v>1886.6</v>
      </c>
      <c r="I138" s="17">
        <f t="shared" si="55"/>
        <v>0</v>
      </c>
    </row>
    <row r="139" spans="1:9" ht="34.15" customHeight="1" x14ac:dyDescent="0.3">
      <c r="A139" s="21" t="s">
        <v>31</v>
      </c>
      <c r="B139" s="115" t="s">
        <v>508</v>
      </c>
      <c r="C139" s="21" t="s">
        <v>408</v>
      </c>
      <c r="D139" s="21" t="s">
        <v>410</v>
      </c>
      <c r="E139" s="21"/>
      <c r="F139" s="21"/>
      <c r="G139" s="19">
        <f>G141</f>
        <v>306.5</v>
      </c>
      <c r="H139" s="19">
        <f t="shared" ref="H139:I139" si="56">H141</f>
        <v>601.1</v>
      </c>
      <c r="I139" s="19">
        <f t="shared" si="56"/>
        <v>0</v>
      </c>
    </row>
    <row r="140" spans="1:9" ht="34.15" customHeight="1" x14ac:dyDescent="0.3">
      <c r="A140" s="21" t="s">
        <v>1</v>
      </c>
      <c r="B140" s="115" t="s">
        <v>150</v>
      </c>
      <c r="C140" s="21" t="s">
        <v>408</v>
      </c>
      <c r="D140" s="21" t="s">
        <v>410</v>
      </c>
      <c r="E140" s="21"/>
      <c r="F140" s="21"/>
      <c r="G140" s="22">
        <f>G141</f>
        <v>306.5</v>
      </c>
      <c r="H140" s="22">
        <f t="shared" ref="H140:I140" si="57">H141</f>
        <v>601.1</v>
      </c>
      <c r="I140" s="22">
        <f t="shared" si="57"/>
        <v>0</v>
      </c>
    </row>
    <row r="141" spans="1:9" ht="57" customHeight="1" x14ac:dyDescent="0.3">
      <c r="A141" s="21" t="s">
        <v>2</v>
      </c>
      <c r="B141" s="177" t="s">
        <v>411</v>
      </c>
      <c r="C141" s="21" t="s">
        <v>408</v>
      </c>
      <c r="D141" s="21" t="s">
        <v>410</v>
      </c>
      <c r="E141" s="21" t="s">
        <v>412</v>
      </c>
      <c r="F141" s="21"/>
      <c r="G141" s="22">
        <f>G142+G143</f>
        <v>306.5</v>
      </c>
      <c r="H141" s="22">
        <f>H142</f>
        <v>601.1</v>
      </c>
      <c r="I141" s="22">
        <f>I142</f>
        <v>0</v>
      </c>
    </row>
    <row r="142" spans="1:9" ht="93.75" x14ac:dyDescent="0.3">
      <c r="A142" s="21" t="s">
        <v>312</v>
      </c>
      <c r="B142" s="26" t="s">
        <v>37</v>
      </c>
      <c r="C142" s="21" t="s">
        <v>408</v>
      </c>
      <c r="D142" s="21" t="s">
        <v>410</v>
      </c>
      <c r="E142" s="21" t="s">
        <v>412</v>
      </c>
      <c r="F142" s="21" t="s">
        <v>38</v>
      </c>
      <c r="G142" s="22">
        <v>299.5</v>
      </c>
      <c r="H142" s="112">
        <v>601.1</v>
      </c>
      <c r="I142" s="161">
        <v>0</v>
      </c>
    </row>
    <row r="143" spans="1:9" ht="37.5" x14ac:dyDescent="0.3">
      <c r="A143" s="21" t="s">
        <v>313</v>
      </c>
      <c r="B143" s="26" t="s">
        <v>44</v>
      </c>
      <c r="C143" s="21" t="s">
        <v>408</v>
      </c>
      <c r="D143" s="21" t="s">
        <v>410</v>
      </c>
      <c r="E143" s="21" t="s">
        <v>412</v>
      </c>
      <c r="F143" s="21" t="s">
        <v>45</v>
      </c>
      <c r="G143" s="22">
        <v>7</v>
      </c>
      <c r="H143" s="112">
        <v>0</v>
      </c>
      <c r="I143" s="161">
        <v>0</v>
      </c>
    </row>
    <row r="144" spans="1:9" ht="55.9" customHeight="1" x14ac:dyDescent="0.3">
      <c r="A144" s="18" t="s">
        <v>3</v>
      </c>
      <c r="B144" s="143" t="s">
        <v>509</v>
      </c>
      <c r="C144" s="21" t="s">
        <v>408</v>
      </c>
      <c r="D144" s="18" t="s">
        <v>410</v>
      </c>
      <c r="E144" s="18" t="s">
        <v>415</v>
      </c>
      <c r="F144" s="18"/>
      <c r="G144" s="19">
        <f>G145</f>
        <v>0</v>
      </c>
      <c r="H144" s="19">
        <f t="shared" ref="H144:I144" si="58">H145</f>
        <v>1285.5</v>
      </c>
      <c r="I144" s="19">
        <f t="shared" si="58"/>
        <v>0</v>
      </c>
    </row>
    <row r="145" spans="1:12" ht="59.45" customHeight="1" x14ac:dyDescent="0.3">
      <c r="A145" s="18" t="s">
        <v>4</v>
      </c>
      <c r="B145" s="123" t="s">
        <v>510</v>
      </c>
      <c r="C145" s="21" t="s">
        <v>408</v>
      </c>
      <c r="D145" s="18" t="s">
        <v>410</v>
      </c>
      <c r="E145" s="18" t="s">
        <v>415</v>
      </c>
      <c r="F145" s="18" t="s">
        <v>38</v>
      </c>
      <c r="G145" s="101">
        <v>0</v>
      </c>
      <c r="H145" s="113">
        <v>1285.5</v>
      </c>
      <c r="I145" s="162">
        <v>0</v>
      </c>
    </row>
    <row r="146" spans="1:12" s="54" customFormat="1" ht="18.75" x14ac:dyDescent="0.3">
      <c r="A146" s="178"/>
      <c r="B146" s="179" t="s">
        <v>166</v>
      </c>
      <c r="C146" s="180"/>
      <c r="D146" s="181"/>
      <c r="E146" s="181"/>
      <c r="F146" s="181"/>
      <c r="G146" s="182">
        <f>G10+G114+G137</f>
        <v>76776.000000000015</v>
      </c>
      <c r="H146" s="182">
        <f>H10+H114+H137</f>
        <v>78339.700000000012</v>
      </c>
      <c r="I146" s="182">
        <f>I10+I114+I137</f>
        <v>73089.7</v>
      </c>
      <c r="J146" s="82"/>
      <c r="L146" s="82"/>
    </row>
    <row r="149" spans="1:12" x14ac:dyDescent="0.25">
      <c r="G149" s="103"/>
    </row>
    <row r="150" spans="1:12" s="67" customFormat="1" x14ac:dyDescent="0.25">
      <c r="G150" s="103"/>
      <c r="I150" s="156"/>
      <c r="J150"/>
      <c r="K150"/>
      <c r="L150"/>
    </row>
    <row r="153" spans="1:12" s="67" customFormat="1" x14ac:dyDescent="0.25">
      <c r="G153" s="103"/>
      <c r="I153" s="156"/>
      <c r="J153"/>
      <c r="K153"/>
      <c r="L153"/>
    </row>
  </sheetData>
  <autoFilter ref="A7:G146"/>
  <mergeCells count="9">
    <mergeCell ref="A5:I5"/>
    <mergeCell ref="A7:A8"/>
    <mergeCell ref="B7:B8"/>
    <mergeCell ref="C7:C8"/>
    <mergeCell ref="D7:D8"/>
    <mergeCell ref="E7:E8"/>
    <mergeCell ref="F7:F8"/>
    <mergeCell ref="G7:G8"/>
    <mergeCell ref="H7:I7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68" max="8" man="1"/>
    <brk id="97" max="8" man="1"/>
    <brk id="1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5"/>
  <sheetViews>
    <sheetView view="pageBreakPreview" topLeftCell="A133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249" customWidth="1"/>
    <col min="2" max="2" width="71.42578125" style="154" customWidth="1"/>
    <col min="3" max="3" width="15" style="151" customWidth="1"/>
    <col min="4" max="4" width="17.85546875" style="247" customWidth="1"/>
    <col min="5" max="5" width="15.140625" style="151" customWidth="1"/>
    <col min="6" max="6" width="18.42578125" style="155" customWidth="1"/>
    <col min="7" max="7" width="13.42578125" style="155" customWidth="1"/>
    <col min="8" max="8" width="12.42578125" style="155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48"/>
      <c r="B1" s="183"/>
      <c r="C1" s="150"/>
      <c r="D1" s="184"/>
      <c r="E1" s="155"/>
      <c r="H1" s="185" t="s">
        <v>511</v>
      </c>
    </row>
    <row r="2" spans="1:8" ht="20.100000000000001" customHeight="1" x14ac:dyDescent="0.3">
      <c r="A2" s="153"/>
      <c r="B2" s="183"/>
      <c r="C2" s="150"/>
      <c r="D2" s="184"/>
      <c r="E2" s="155"/>
      <c r="H2" s="185" t="s">
        <v>17</v>
      </c>
    </row>
    <row r="3" spans="1:8" ht="20.100000000000001" customHeight="1" x14ac:dyDescent="0.3">
      <c r="A3" s="153"/>
      <c r="B3" s="155"/>
      <c r="C3" s="186"/>
      <c r="D3" s="187"/>
      <c r="E3" s="5"/>
      <c r="G3" s="106"/>
      <c r="H3" s="147" t="s">
        <v>16</v>
      </c>
    </row>
    <row r="4" spans="1:8" ht="20.100000000000001" customHeight="1" x14ac:dyDescent="0.3">
      <c r="A4" s="153"/>
      <c r="B4" s="188"/>
      <c r="C4" s="189"/>
      <c r="D4" s="184"/>
      <c r="E4" s="106"/>
      <c r="G4" s="106"/>
      <c r="H4" s="147" t="s">
        <v>590</v>
      </c>
    </row>
    <row r="5" spans="1:8" ht="45.6" customHeight="1" x14ac:dyDescent="0.2">
      <c r="A5" s="284" t="s">
        <v>561</v>
      </c>
      <c r="B5" s="284"/>
      <c r="C5" s="284"/>
      <c r="D5" s="284"/>
      <c r="E5" s="284"/>
      <c r="F5" s="284"/>
      <c r="G5" s="284"/>
      <c r="H5" s="284"/>
    </row>
    <row r="6" spans="1:8" ht="18.75" customHeight="1" x14ac:dyDescent="0.3">
      <c r="A6" s="190"/>
      <c r="B6" s="190"/>
      <c r="C6" s="190"/>
      <c r="D6" s="190"/>
      <c r="E6" s="190"/>
      <c r="F6" s="190"/>
      <c r="H6" s="85" t="s">
        <v>384</v>
      </c>
    </row>
    <row r="7" spans="1:8" ht="29.25" customHeight="1" x14ac:dyDescent="0.2">
      <c r="A7" s="290" t="s">
        <v>18</v>
      </c>
      <c r="B7" s="290" t="s">
        <v>19</v>
      </c>
      <c r="C7" s="290" t="s">
        <v>385</v>
      </c>
      <c r="D7" s="292" t="s">
        <v>21</v>
      </c>
      <c r="E7" s="290" t="s">
        <v>22</v>
      </c>
      <c r="F7" s="294" t="s">
        <v>380</v>
      </c>
      <c r="G7" s="296" t="s">
        <v>381</v>
      </c>
      <c r="H7" s="296"/>
    </row>
    <row r="8" spans="1:8" ht="24" customHeight="1" x14ac:dyDescent="0.25">
      <c r="A8" s="291"/>
      <c r="B8" s="291"/>
      <c r="C8" s="291"/>
      <c r="D8" s="293"/>
      <c r="E8" s="291"/>
      <c r="F8" s="295"/>
      <c r="G8" s="191" t="s">
        <v>382</v>
      </c>
      <c r="H8" s="191" t="s">
        <v>383</v>
      </c>
    </row>
    <row r="9" spans="1:8" ht="15.75" x14ac:dyDescent="0.25">
      <c r="A9" s="192">
        <v>1</v>
      </c>
      <c r="B9" s="192">
        <v>2</v>
      </c>
      <c r="C9" s="192" t="s">
        <v>23</v>
      </c>
      <c r="D9" s="193">
        <v>4</v>
      </c>
      <c r="E9" s="192" t="s">
        <v>25</v>
      </c>
      <c r="F9" s="194">
        <v>6</v>
      </c>
      <c r="G9" s="195">
        <v>7</v>
      </c>
      <c r="H9" s="195">
        <v>8</v>
      </c>
    </row>
    <row r="10" spans="1:8" s="56" customFormat="1" ht="20.100000000000001" customHeight="1" x14ac:dyDescent="0.3">
      <c r="A10" s="196" t="s">
        <v>28</v>
      </c>
      <c r="B10" s="197" t="s">
        <v>29</v>
      </c>
      <c r="C10" s="196" t="s">
        <v>175</v>
      </c>
      <c r="D10" s="57"/>
      <c r="E10" s="30"/>
      <c r="F10" s="107">
        <f>F11+F14+F23+F41+F44</f>
        <v>37429.800000000003</v>
      </c>
      <c r="G10" s="107">
        <f>G11+G14+G23+G41+G44</f>
        <v>34343</v>
      </c>
      <c r="H10" s="107">
        <f>H11+H14+H23+H41+H44</f>
        <v>33454.5</v>
      </c>
    </row>
    <row r="11" spans="1:8" s="56" customFormat="1" ht="36.950000000000003" customHeight="1" x14ac:dyDescent="0.3">
      <c r="A11" s="198" t="s">
        <v>0</v>
      </c>
      <c r="B11" s="199" t="s">
        <v>146</v>
      </c>
      <c r="C11" s="198" t="s">
        <v>176</v>
      </c>
      <c r="D11" s="58"/>
      <c r="E11" s="21"/>
      <c r="F11" s="108">
        <f>F12</f>
        <v>1117.7</v>
      </c>
      <c r="G11" s="108">
        <f t="shared" ref="G11:H12" si="0">G12</f>
        <v>885.9</v>
      </c>
      <c r="H11" s="108">
        <f t="shared" si="0"/>
        <v>1111.5999999999999</v>
      </c>
    </row>
    <row r="12" spans="1:8" s="56" customFormat="1" ht="18.95" customHeight="1" x14ac:dyDescent="0.3">
      <c r="A12" s="198" t="s">
        <v>1</v>
      </c>
      <c r="B12" s="200" t="s">
        <v>148</v>
      </c>
      <c r="C12" s="198" t="s">
        <v>177</v>
      </c>
      <c r="D12" s="58" t="str">
        <f>[2]ВСР!E115</f>
        <v>00201 00010</v>
      </c>
      <c r="E12" s="21"/>
      <c r="F12" s="109">
        <f>F13</f>
        <v>1117.7</v>
      </c>
      <c r="G12" s="109">
        <f t="shared" si="0"/>
        <v>885.9</v>
      </c>
      <c r="H12" s="109">
        <f t="shared" si="0"/>
        <v>1111.5999999999999</v>
      </c>
    </row>
    <row r="13" spans="1:8" s="56" customFormat="1" ht="77.45" customHeight="1" x14ac:dyDescent="0.3">
      <c r="A13" s="198" t="s">
        <v>2</v>
      </c>
      <c r="B13" s="201" t="s">
        <v>37</v>
      </c>
      <c r="C13" s="198" t="s">
        <v>177</v>
      </c>
      <c r="D13" s="58" t="str">
        <f>[2]ВСР!E116</f>
        <v>00201 00010</v>
      </c>
      <c r="E13" s="21" t="s">
        <v>38</v>
      </c>
      <c r="F13" s="109">
        <f>'ВСР (2)'!G118</f>
        <v>1117.7</v>
      </c>
      <c r="G13" s="109">
        <f>'ВСР (2)'!H118</f>
        <v>885.9</v>
      </c>
      <c r="H13" s="109">
        <f>'ВСР (2)'!I118</f>
        <v>1111.5999999999999</v>
      </c>
    </row>
    <row r="14" spans="1:8" s="56" customFormat="1" ht="55.5" customHeight="1" x14ac:dyDescent="0.3">
      <c r="A14" s="203" t="s">
        <v>39</v>
      </c>
      <c r="B14" s="204" t="s">
        <v>150</v>
      </c>
      <c r="C14" s="203" t="s">
        <v>178</v>
      </c>
      <c r="D14" s="59"/>
      <c r="E14" s="18"/>
      <c r="F14" s="108">
        <f>F17+F19+F15</f>
        <v>8200.8000000000011</v>
      </c>
      <c r="G14" s="108">
        <f t="shared" ref="G14:H14" si="1">G17+G19+G15</f>
        <v>4405.2000000000007</v>
      </c>
      <c r="H14" s="108">
        <f t="shared" si="1"/>
        <v>6145.3</v>
      </c>
    </row>
    <row r="15" spans="1:8" s="56" customFormat="1" ht="17.100000000000001" customHeight="1" x14ac:dyDescent="0.3">
      <c r="A15" s="203" t="s">
        <v>42</v>
      </c>
      <c r="B15" s="204" t="s">
        <v>179</v>
      </c>
      <c r="C15" s="203" t="s">
        <v>180</v>
      </c>
      <c r="D15" s="18" t="str">
        <f>[2]ВСР!E118</f>
        <v>00203 00021</v>
      </c>
      <c r="E15" s="18"/>
      <c r="F15" s="108">
        <f>F16</f>
        <v>778.2</v>
      </c>
      <c r="G15" s="108">
        <f t="shared" ref="G15:H15" si="2">G16</f>
        <v>0</v>
      </c>
      <c r="H15" s="108">
        <f t="shared" si="2"/>
        <v>0</v>
      </c>
    </row>
    <row r="16" spans="1:8" s="56" customFormat="1" ht="108.95" customHeight="1" x14ac:dyDescent="0.3">
      <c r="A16" s="203" t="s">
        <v>60</v>
      </c>
      <c r="B16" s="204" t="s">
        <v>154</v>
      </c>
      <c r="C16" s="203" t="s">
        <v>180</v>
      </c>
      <c r="D16" s="59" t="s">
        <v>153</v>
      </c>
      <c r="E16" s="18" t="s">
        <v>38</v>
      </c>
      <c r="F16" s="269">
        <f>'ВСР (2)'!G121</f>
        <v>778.2</v>
      </c>
      <c r="G16" s="269">
        <f>'ВСР (2)'!H121</f>
        <v>0</v>
      </c>
      <c r="H16" s="269">
        <f>'ВСР (2)'!I121</f>
        <v>0</v>
      </c>
    </row>
    <row r="17" spans="1:15" s="56" customFormat="1" ht="36.950000000000003" customHeight="1" x14ac:dyDescent="0.3">
      <c r="A17" s="203" t="s">
        <v>43</v>
      </c>
      <c r="B17" s="204" t="s">
        <v>155</v>
      </c>
      <c r="C17" s="203" t="s">
        <v>180</v>
      </c>
      <c r="D17" s="18" t="str">
        <f>[2]ВСР!E120</f>
        <v>00203 00022</v>
      </c>
      <c r="E17" s="18"/>
      <c r="F17" s="108">
        <f>F18</f>
        <v>93.6</v>
      </c>
      <c r="G17" s="108">
        <f t="shared" ref="G17:H17" si="3">G18</f>
        <v>97.6</v>
      </c>
      <c r="H17" s="108">
        <f t="shared" si="3"/>
        <v>97.6</v>
      </c>
    </row>
    <row r="18" spans="1:15" s="56" customFormat="1" ht="110.1" customHeight="1" x14ac:dyDescent="0.3">
      <c r="A18" s="203" t="s">
        <v>276</v>
      </c>
      <c r="B18" s="204" t="s">
        <v>154</v>
      </c>
      <c r="C18" s="203" t="s">
        <v>180</v>
      </c>
      <c r="D18" s="59" t="s">
        <v>156</v>
      </c>
      <c r="E18" s="18" t="s">
        <v>38</v>
      </c>
      <c r="F18" s="108">
        <f>'ВСР (2)'!G123</f>
        <v>93.6</v>
      </c>
      <c r="G18" s="202">
        <v>97.6</v>
      </c>
      <c r="H18" s="202">
        <v>97.6</v>
      </c>
    </row>
    <row r="19" spans="1:15" s="56" customFormat="1" ht="35.1" customHeight="1" x14ac:dyDescent="0.3">
      <c r="A19" s="203" t="s">
        <v>46</v>
      </c>
      <c r="B19" s="204" t="s">
        <v>157</v>
      </c>
      <c r="C19" s="203" t="s">
        <v>180</v>
      </c>
      <c r="D19" s="18" t="str">
        <f>[2]ВСР!E123</f>
        <v>00204 00020</v>
      </c>
      <c r="E19" s="18"/>
      <c r="F19" s="108">
        <f>F20+F21+F22</f>
        <v>7329</v>
      </c>
      <c r="G19" s="108">
        <f t="shared" ref="G19:H19" si="4">G20+G21+G22</f>
        <v>4307.6000000000004</v>
      </c>
      <c r="H19" s="108">
        <f t="shared" si="4"/>
        <v>6047.7</v>
      </c>
    </row>
    <row r="20" spans="1:15" s="56" customFormat="1" ht="72" customHeight="1" x14ac:dyDescent="0.3">
      <c r="A20" s="203" t="s">
        <v>294</v>
      </c>
      <c r="B20" s="201" t="s">
        <v>37</v>
      </c>
      <c r="C20" s="203" t="s">
        <v>180</v>
      </c>
      <c r="D20" s="59" t="s">
        <v>158</v>
      </c>
      <c r="E20" s="18" t="s">
        <v>38</v>
      </c>
      <c r="F20" s="108">
        <f>'ВСР (2)'!G125</f>
        <v>4251.3999999999996</v>
      </c>
      <c r="G20" s="108">
        <f>'ВСР (2)'!H125</f>
        <v>2491.6</v>
      </c>
      <c r="H20" s="108" t="str">
        <f>'ВСР (2)'!I125</f>
        <v>3660,7</v>
      </c>
    </row>
    <row r="21" spans="1:15" s="56" customFormat="1" ht="33.75" customHeight="1" x14ac:dyDescent="0.3">
      <c r="A21" s="203" t="s">
        <v>295</v>
      </c>
      <c r="B21" s="205" t="s">
        <v>466</v>
      </c>
      <c r="C21" s="203" t="s">
        <v>180</v>
      </c>
      <c r="D21" s="59" t="s">
        <v>158</v>
      </c>
      <c r="E21" s="18" t="s">
        <v>45</v>
      </c>
      <c r="F21" s="108">
        <f>'ВСР (2)'!G126</f>
        <v>3068.5</v>
      </c>
      <c r="G21" s="108">
        <f>'ВСР (2)'!H126</f>
        <v>1807</v>
      </c>
      <c r="H21" s="108" t="str">
        <f>'ВСР (2)'!I126</f>
        <v>2378,0</v>
      </c>
    </row>
    <row r="22" spans="1:15" s="56" customFormat="1" ht="20.100000000000001" customHeight="1" x14ac:dyDescent="0.3">
      <c r="A22" s="203" t="s">
        <v>296</v>
      </c>
      <c r="B22" s="204" t="s">
        <v>47</v>
      </c>
      <c r="C22" s="203" t="s">
        <v>181</v>
      </c>
      <c r="D22" s="59" t="s">
        <v>158</v>
      </c>
      <c r="E22" s="18" t="s">
        <v>48</v>
      </c>
      <c r="F22" s="108">
        <f>'ВСР (2)'!G127</f>
        <v>9.1</v>
      </c>
      <c r="G22" s="108">
        <f>'ВСР (2)'!H127</f>
        <v>9</v>
      </c>
      <c r="H22" s="108">
        <f>'ВСР (2)'!I127</f>
        <v>9</v>
      </c>
    </row>
    <row r="23" spans="1:15" s="56" customFormat="1" ht="54" customHeight="1" x14ac:dyDescent="0.3">
      <c r="A23" s="203" t="s">
        <v>8</v>
      </c>
      <c r="B23" s="206" t="s">
        <v>32</v>
      </c>
      <c r="C23" s="203" t="s">
        <v>182</v>
      </c>
      <c r="D23" s="59"/>
      <c r="E23" s="18"/>
      <c r="F23" s="108">
        <f>F24+F26+F32+F30</f>
        <v>16968.700000000004</v>
      </c>
      <c r="G23" s="108">
        <f>G24+G26+G32</f>
        <v>9675.5</v>
      </c>
      <c r="H23" s="108">
        <f>H24+H26+H32</f>
        <v>15856.299999999997</v>
      </c>
    </row>
    <row r="24" spans="1:15" s="56" customFormat="1" ht="20.100000000000001" customHeight="1" x14ac:dyDescent="0.3">
      <c r="A24" s="203" t="s">
        <v>63</v>
      </c>
      <c r="B24" s="201" t="s">
        <v>35</v>
      </c>
      <c r="C24" s="203" t="s">
        <v>183</v>
      </c>
      <c r="D24" s="18" t="str">
        <f>[2]ВСР!E15</f>
        <v>00205 00030</v>
      </c>
      <c r="E24" s="18"/>
      <c r="F24" s="108">
        <f>F25</f>
        <v>1217</v>
      </c>
      <c r="G24" s="108">
        <f t="shared" ref="G24:H24" si="5">G25</f>
        <v>1168.8</v>
      </c>
      <c r="H24" s="108">
        <f t="shared" si="5"/>
        <v>1242.3</v>
      </c>
    </row>
    <row r="25" spans="1:15" s="56" customFormat="1" ht="78.75" customHeight="1" x14ac:dyDescent="0.3">
      <c r="A25" s="203" t="s">
        <v>66</v>
      </c>
      <c r="B25" s="201" t="s">
        <v>37</v>
      </c>
      <c r="C25" s="203" t="s">
        <v>183</v>
      </c>
      <c r="D25" s="59" t="s">
        <v>36</v>
      </c>
      <c r="E25" s="21" t="s">
        <v>38</v>
      </c>
      <c r="F25" s="109">
        <f>'ВСР (2)'!G14</f>
        <v>1217</v>
      </c>
      <c r="G25" s="109">
        <f>'ВСР (2)'!H14</f>
        <v>1168.8</v>
      </c>
      <c r="H25" s="109">
        <f>'ВСР (2)'!I14</f>
        <v>1242.3</v>
      </c>
    </row>
    <row r="26" spans="1:15" ht="74.099999999999994" customHeight="1" x14ac:dyDescent="0.3">
      <c r="A26" s="208" t="s">
        <v>67</v>
      </c>
      <c r="B26" s="209" t="s">
        <v>40</v>
      </c>
      <c r="C26" s="203" t="s">
        <v>183</v>
      </c>
      <c r="D26" s="18" t="str">
        <f>[2]ВСР!E17</f>
        <v>00206 00030</v>
      </c>
      <c r="E26" s="18"/>
      <c r="F26" s="108">
        <f>F27+F28+F29</f>
        <v>13346.7</v>
      </c>
      <c r="G26" s="108">
        <f t="shared" ref="G26:H26" si="6">G27+G28+G29</f>
        <v>6100.5</v>
      </c>
      <c r="H26" s="108">
        <f t="shared" si="6"/>
        <v>12199.999999999998</v>
      </c>
    </row>
    <row r="27" spans="1:15" ht="78" customHeight="1" x14ac:dyDescent="0.3">
      <c r="A27" s="210" t="s">
        <v>70</v>
      </c>
      <c r="B27" s="211" t="s">
        <v>37</v>
      </c>
      <c r="C27" s="198" t="s">
        <v>183</v>
      </c>
      <c r="D27" s="59" t="s">
        <v>41</v>
      </c>
      <c r="E27" s="18" t="s">
        <v>38</v>
      </c>
      <c r="F27" s="108">
        <f>'ВСР (2)'!G16</f>
        <v>11176.2</v>
      </c>
      <c r="G27" s="108">
        <f>'ВСР (2)'!H16</f>
        <v>5108.3</v>
      </c>
      <c r="H27" s="108" t="str">
        <f>'ВСР (2)'!I16</f>
        <v>10169,3</v>
      </c>
    </row>
    <row r="28" spans="1:15" s="4" customFormat="1" ht="41.45" customHeight="1" x14ac:dyDescent="0.3">
      <c r="A28" s="213" t="s">
        <v>512</v>
      </c>
      <c r="B28" s="214" t="s">
        <v>466</v>
      </c>
      <c r="C28" s="198" t="s">
        <v>183</v>
      </c>
      <c r="D28" s="59" t="s">
        <v>41</v>
      </c>
      <c r="E28" s="18" t="s">
        <v>45</v>
      </c>
      <c r="F28" s="108">
        <f>'ВСР (2)'!G17</f>
        <v>2136.7000000000003</v>
      </c>
      <c r="G28" s="108">
        <f>'ВСР (2)'!H17</f>
        <v>974.3</v>
      </c>
      <c r="H28" s="108" t="str">
        <f>'ВСР (2)'!I17</f>
        <v>2012,8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13" t="s">
        <v>513</v>
      </c>
      <c r="B29" s="215" t="s">
        <v>47</v>
      </c>
      <c r="C29" s="203" t="s">
        <v>183</v>
      </c>
      <c r="D29" s="59" t="s">
        <v>41</v>
      </c>
      <c r="E29" s="18" t="s">
        <v>48</v>
      </c>
      <c r="F29" s="109">
        <f>'ВСР (2)'!G18</f>
        <v>33.799999999999997</v>
      </c>
      <c r="G29" s="109">
        <f>'ВСР (2)'!H18</f>
        <v>17.899999999999999</v>
      </c>
      <c r="H29" s="109" t="str">
        <f>'ВСР (2)'!I18</f>
        <v>17,9</v>
      </c>
    </row>
    <row r="30" spans="1:15" ht="58.9" customHeight="1" x14ac:dyDescent="0.3">
      <c r="A30" s="213" t="s">
        <v>71</v>
      </c>
      <c r="B30" s="25" t="s">
        <v>49</v>
      </c>
      <c r="C30" s="203" t="s">
        <v>183</v>
      </c>
      <c r="D30" s="60" t="s">
        <v>50</v>
      </c>
      <c r="E30" s="21"/>
      <c r="F30" s="109">
        <f>F31</f>
        <v>6.9</v>
      </c>
      <c r="G30" s="109">
        <f t="shared" ref="G30:H30" si="7">G31</f>
        <v>0</v>
      </c>
      <c r="H30" s="109">
        <f t="shared" si="7"/>
        <v>0</v>
      </c>
    </row>
    <row r="31" spans="1:15" ht="36" customHeight="1" x14ac:dyDescent="0.3">
      <c r="A31" s="213" t="s">
        <v>66</v>
      </c>
      <c r="B31" s="163" t="s">
        <v>466</v>
      </c>
      <c r="C31" s="203" t="s">
        <v>183</v>
      </c>
      <c r="D31" s="60" t="s">
        <v>50</v>
      </c>
      <c r="E31" s="21" t="s">
        <v>45</v>
      </c>
      <c r="F31" s="109">
        <v>6.9</v>
      </c>
      <c r="G31" s="109">
        <v>0</v>
      </c>
      <c r="H31" s="109">
        <v>0</v>
      </c>
    </row>
    <row r="32" spans="1:15" ht="75" x14ac:dyDescent="0.3">
      <c r="A32" s="208" t="s">
        <v>73</v>
      </c>
      <c r="B32" s="26" t="s">
        <v>52</v>
      </c>
      <c r="C32" s="198" t="s">
        <v>183</v>
      </c>
      <c r="D32" s="38" t="str">
        <f>[2]ВСР!E22</f>
        <v>00200 G0850</v>
      </c>
      <c r="E32" s="21"/>
      <c r="F32" s="109">
        <f>SUM(F33:F34)</f>
        <v>2398.1000000000004</v>
      </c>
      <c r="G32" s="109">
        <f t="shared" ref="G32:H32" si="8">SUM(G33:G34)</f>
        <v>2406.2000000000003</v>
      </c>
      <c r="H32" s="109">
        <f t="shared" si="8"/>
        <v>2414</v>
      </c>
    </row>
    <row r="33" spans="1:8" ht="77.25" customHeight="1" x14ac:dyDescent="0.3">
      <c r="A33" s="208" t="s">
        <v>76</v>
      </c>
      <c r="B33" s="26" t="s">
        <v>37</v>
      </c>
      <c r="C33" s="198" t="s">
        <v>183</v>
      </c>
      <c r="D33" s="60" t="s">
        <v>53</v>
      </c>
      <c r="E33" s="21" t="s">
        <v>38</v>
      </c>
      <c r="F33" s="109">
        <f>'ВСР (2)'!G22</f>
        <v>2208.8000000000002</v>
      </c>
      <c r="G33" s="109">
        <f>'ВСР (2)'!H22</f>
        <v>2208.8000000000002</v>
      </c>
      <c r="H33" s="109">
        <f>'ВСР (2)'!I22</f>
        <v>2302.4</v>
      </c>
    </row>
    <row r="34" spans="1:8" ht="37.5" x14ac:dyDescent="0.3">
      <c r="A34" s="208" t="s">
        <v>577</v>
      </c>
      <c r="B34" s="25" t="s">
        <v>44</v>
      </c>
      <c r="C34" s="198" t="s">
        <v>183</v>
      </c>
      <c r="D34" s="60" t="s">
        <v>53</v>
      </c>
      <c r="E34" s="21" t="s">
        <v>45</v>
      </c>
      <c r="F34" s="109">
        <f>'ВСР (2)'!G23</f>
        <v>189.3</v>
      </c>
      <c r="G34" s="109">
        <f>'ВСР (2)'!H23</f>
        <v>197.4</v>
      </c>
      <c r="H34" s="109">
        <f>'ВСР (2)'!I23</f>
        <v>111.6</v>
      </c>
    </row>
    <row r="35" spans="1:8" ht="18.75" x14ac:dyDescent="0.3">
      <c r="A35" s="208" t="s">
        <v>9</v>
      </c>
      <c r="B35" s="216" t="s">
        <v>508</v>
      </c>
      <c r="C35" s="198" t="s">
        <v>205</v>
      </c>
      <c r="D35" s="38"/>
      <c r="E35" s="21"/>
      <c r="F35" s="109">
        <f>F36+F39</f>
        <v>306.5</v>
      </c>
      <c r="G35" s="109">
        <f t="shared" ref="G35:H35" si="9">G36+G39</f>
        <v>1886.6</v>
      </c>
      <c r="H35" s="109">
        <f t="shared" si="9"/>
        <v>0</v>
      </c>
    </row>
    <row r="36" spans="1:8" ht="56.25" x14ac:dyDescent="0.3">
      <c r="A36" s="208" t="s">
        <v>421</v>
      </c>
      <c r="B36" s="216" t="s">
        <v>150</v>
      </c>
      <c r="C36" s="198" t="s">
        <v>413</v>
      </c>
      <c r="D36" s="38" t="s">
        <v>514</v>
      </c>
      <c r="E36" s="21"/>
      <c r="F36" s="109">
        <f>F37+F38</f>
        <v>306.5</v>
      </c>
      <c r="G36" s="109">
        <f t="shared" ref="G36:H36" si="10">G37+G38</f>
        <v>601.1</v>
      </c>
      <c r="H36" s="109">
        <f t="shared" si="10"/>
        <v>0</v>
      </c>
    </row>
    <row r="37" spans="1:8" ht="93.75" x14ac:dyDescent="0.3">
      <c r="A37" s="208" t="s">
        <v>515</v>
      </c>
      <c r="B37" s="216" t="s">
        <v>37</v>
      </c>
      <c r="C37" s="198" t="s">
        <v>413</v>
      </c>
      <c r="D37" s="38" t="s">
        <v>514</v>
      </c>
      <c r="E37" s="21" t="s">
        <v>38</v>
      </c>
      <c r="F37" s="109">
        <f>'ВСР (2)'!G142</f>
        <v>299.5</v>
      </c>
      <c r="G37" s="109">
        <f>'ВСР (2)'!H142</f>
        <v>601.1</v>
      </c>
      <c r="H37" s="109">
        <f>'ВСР (2)'!I142</f>
        <v>0</v>
      </c>
    </row>
    <row r="38" spans="1:8" ht="37.5" x14ac:dyDescent="0.3">
      <c r="A38" s="208" t="s">
        <v>578</v>
      </c>
      <c r="B38" s="216" t="s">
        <v>44</v>
      </c>
      <c r="C38" s="198" t="s">
        <v>413</v>
      </c>
      <c r="D38" s="38" t="s">
        <v>514</v>
      </c>
      <c r="E38" s="21" t="s">
        <v>45</v>
      </c>
      <c r="F38" s="109">
        <f>'ВСР (2)'!G143</f>
        <v>7</v>
      </c>
      <c r="G38" s="109">
        <f>'ВСР (2)'!H143</f>
        <v>0</v>
      </c>
      <c r="H38" s="109">
        <f>'ВСР (2)'!I143</f>
        <v>0</v>
      </c>
    </row>
    <row r="39" spans="1:8" ht="56.25" x14ac:dyDescent="0.3">
      <c r="A39" s="208" t="s">
        <v>422</v>
      </c>
      <c r="B39" s="216" t="s">
        <v>509</v>
      </c>
      <c r="C39" s="198" t="s">
        <v>413</v>
      </c>
      <c r="D39" s="38" t="s">
        <v>415</v>
      </c>
      <c r="E39" s="21"/>
      <c r="F39" s="109">
        <f>F40</f>
        <v>0</v>
      </c>
      <c r="G39" s="109">
        <f>G40</f>
        <v>1285.5</v>
      </c>
      <c r="H39" s="109">
        <f>H40</f>
        <v>0</v>
      </c>
    </row>
    <row r="40" spans="1:8" ht="56.25" x14ac:dyDescent="0.3">
      <c r="A40" s="208" t="s">
        <v>516</v>
      </c>
      <c r="B40" s="216" t="s">
        <v>510</v>
      </c>
      <c r="C40" s="198" t="s">
        <v>413</v>
      </c>
      <c r="D40" s="38" t="s">
        <v>415</v>
      </c>
      <c r="E40" s="21" t="s">
        <v>38</v>
      </c>
      <c r="F40" s="109">
        <f>'ВСР (2)'!G145</f>
        <v>0</v>
      </c>
      <c r="G40" s="109">
        <f>'ВСР (2)'!H145</f>
        <v>1285.5</v>
      </c>
      <c r="H40" s="109">
        <f>'ВСР (2)'!I145</f>
        <v>0</v>
      </c>
    </row>
    <row r="41" spans="1:8" ht="23.1" customHeight="1" x14ac:dyDescent="0.3">
      <c r="A41" s="208" t="s">
        <v>11</v>
      </c>
      <c r="B41" s="217" t="s">
        <v>184</v>
      </c>
      <c r="C41" s="198" t="s">
        <v>185</v>
      </c>
      <c r="D41" s="58"/>
      <c r="E41" s="21"/>
      <c r="F41" s="109">
        <f>F42</f>
        <v>65</v>
      </c>
      <c r="G41" s="109">
        <f t="shared" ref="G41:H42" si="11">G42</f>
        <v>55</v>
      </c>
      <c r="H41" s="109">
        <f t="shared" si="11"/>
        <v>65</v>
      </c>
    </row>
    <row r="42" spans="1:8" ht="18.75" x14ac:dyDescent="0.3">
      <c r="A42" s="208" t="s">
        <v>517</v>
      </c>
      <c r="B42" s="217" t="s">
        <v>58</v>
      </c>
      <c r="C42" s="198" t="s">
        <v>186</v>
      </c>
      <c r="D42" s="21" t="str">
        <f>[2]ВСР!E26</f>
        <v>07001 00060</v>
      </c>
      <c r="E42" s="21"/>
      <c r="F42" s="109">
        <f>F43</f>
        <v>65</v>
      </c>
      <c r="G42" s="109">
        <f t="shared" si="11"/>
        <v>55</v>
      </c>
      <c r="H42" s="109">
        <f t="shared" si="11"/>
        <v>65</v>
      </c>
    </row>
    <row r="43" spans="1:8" ht="18.75" x14ac:dyDescent="0.3">
      <c r="A43" s="208" t="s">
        <v>518</v>
      </c>
      <c r="B43" s="217" t="s">
        <v>47</v>
      </c>
      <c r="C43" s="198" t="s">
        <v>186</v>
      </c>
      <c r="D43" s="58" t="s">
        <v>59</v>
      </c>
      <c r="E43" s="21" t="s">
        <v>48</v>
      </c>
      <c r="F43" s="109">
        <f>'ВСР (2)'!G26</f>
        <v>65</v>
      </c>
      <c r="G43" s="109">
        <f>'ВСР (2)'!H26</f>
        <v>55</v>
      </c>
      <c r="H43" s="109">
        <f>'ВСР (2)'!I26</f>
        <v>65</v>
      </c>
    </row>
    <row r="44" spans="1:8" ht="18.75" x14ac:dyDescent="0.3">
      <c r="A44" s="224" t="s">
        <v>416</v>
      </c>
      <c r="B44" s="225" t="s">
        <v>187</v>
      </c>
      <c r="C44" s="196" t="s">
        <v>188</v>
      </c>
      <c r="D44" s="57"/>
      <c r="E44" s="30"/>
      <c r="F44" s="107">
        <f>F45+F48+F50+F52+F54+F57</f>
        <v>11077.6</v>
      </c>
      <c r="G44" s="107">
        <f t="shared" ref="G44:H44" si="12">G45+G48+G50+G52+G54+G57</f>
        <v>19321.400000000001</v>
      </c>
      <c r="H44" s="107">
        <f t="shared" si="12"/>
        <v>10276.300000000001</v>
      </c>
    </row>
    <row r="45" spans="1:8" ht="18.75" x14ac:dyDescent="0.3">
      <c r="A45" s="208" t="s">
        <v>456</v>
      </c>
      <c r="B45" s="218" t="s">
        <v>64</v>
      </c>
      <c r="C45" s="198" t="s">
        <v>189</v>
      </c>
      <c r="D45" s="21"/>
      <c r="E45" s="21"/>
      <c r="F45" s="109">
        <f>F46+F47</f>
        <v>396</v>
      </c>
      <c r="G45" s="109">
        <f t="shared" ref="G45:H45" si="13">G46+G47</f>
        <v>400</v>
      </c>
      <c r="H45" s="109">
        <f t="shared" si="13"/>
        <v>411.6</v>
      </c>
    </row>
    <row r="46" spans="1:8" ht="37.5" x14ac:dyDescent="0.3">
      <c r="A46" s="208" t="s">
        <v>519</v>
      </c>
      <c r="B46" s="218" t="s">
        <v>44</v>
      </c>
      <c r="C46" s="198" t="s">
        <v>189</v>
      </c>
      <c r="D46" s="219">
        <v>920100460</v>
      </c>
      <c r="E46" s="21" t="s">
        <v>45</v>
      </c>
      <c r="F46" s="109">
        <f>'ВСР (2)'!G29</f>
        <v>0</v>
      </c>
      <c r="G46" s="109" t="str">
        <f>'ВСР (2)'!H29</f>
        <v>400</v>
      </c>
      <c r="H46" s="109">
        <f>'ВСР (2)'!I29</f>
        <v>411.6</v>
      </c>
    </row>
    <row r="47" spans="1:8" ht="37.5" x14ac:dyDescent="0.3">
      <c r="A47" s="208" t="s">
        <v>562</v>
      </c>
      <c r="B47" s="218" t="s">
        <v>44</v>
      </c>
      <c r="C47" s="198" t="s">
        <v>189</v>
      </c>
      <c r="D47" s="219">
        <v>920100070</v>
      </c>
      <c r="E47" s="21" t="s">
        <v>45</v>
      </c>
      <c r="F47" s="109" t="str">
        <f>'ВСР (2)'!G30</f>
        <v>396</v>
      </c>
      <c r="G47" s="109" t="str">
        <f>'ВСР (2)'!H30</f>
        <v>0</v>
      </c>
      <c r="H47" s="109">
        <f>'ВСР (2)'!I30</f>
        <v>0</v>
      </c>
    </row>
    <row r="48" spans="1:8" s="55" customFormat="1" ht="18.75" x14ac:dyDescent="0.3">
      <c r="A48" s="70" t="s">
        <v>417</v>
      </c>
      <c r="B48" s="25" t="s">
        <v>266</v>
      </c>
      <c r="C48" s="21" t="s">
        <v>189</v>
      </c>
      <c r="D48" s="21" t="s">
        <v>267</v>
      </c>
      <c r="E48" s="21"/>
      <c r="F48" s="109">
        <f>F49</f>
        <v>0</v>
      </c>
      <c r="G48" s="109">
        <f t="shared" ref="G48:H50" si="14">G49</f>
        <v>0</v>
      </c>
      <c r="H48" s="109">
        <f t="shared" si="14"/>
        <v>0</v>
      </c>
    </row>
    <row r="49" spans="1:8" s="55" customFormat="1" ht="37.5" x14ac:dyDescent="0.3">
      <c r="A49" s="70" t="s">
        <v>520</v>
      </c>
      <c r="B49" s="216" t="s">
        <v>44</v>
      </c>
      <c r="C49" s="21" t="s">
        <v>189</v>
      </c>
      <c r="D49" s="21" t="s">
        <v>267</v>
      </c>
      <c r="E49" s="21" t="s">
        <v>45</v>
      </c>
      <c r="F49" s="109">
        <v>0</v>
      </c>
      <c r="G49" s="220">
        <v>0</v>
      </c>
      <c r="H49" s="220">
        <v>0</v>
      </c>
    </row>
    <row r="50" spans="1:8" s="55" customFormat="1" ht="56.25" x14ac:dyDescent="0.3">
      <c r="A50" s="70" t="s">
        <v>418</v>
      </c>
      <c r="B50" s="25" t="s">
        <v>397</v>
      </c>
      <c r="C50" s="21" t="s">
        <v>189</v>
      </c>
      <c r="D50" s="21" t="s">
        <v>65</v>
      </c>
      <c r="E50" s="21"/>
      <c r="F50" s="109">
        <f>F51</f>
        <v>20</v>
      </c>
      <c r="G50" s="109">
        <f t="shared" si="14"/>
        <v>20</v>
      </c>
      <c r="H50" s="109">
        <f t="shared" si="14"/>
        <v>21</v>
      </c>
    </row>
    <row r="51" spans="1:8" s="55" customFormat="1" ht="37.5" x14ac:dyDescent="0.3">
      <c r="A51" s="70" t="s">
        <v>521</v>
      </c>
      <c r="B51" s="216" t="s">
        <v>44</v>
      </c>
      <c r="C51" s="21" t="s">
        <v>189</v>
      </c>
      <c r="D51" s="21" t="s">
        <v>65</v>
      </c>
      <c r="E51" s="21" t="s">
        <v>45</v>
      </c>
      <c r="F51" s="109">
        <f>'ВСР (2)'!G32</f>
        <v>20</v>
      </c>
      <c r="G51" s="111">
        <v>20</v>
      </c>
      <c r="H51" s="111">
        <v>21</v>
      </c>
    </row>
    <row r="52" spans="1:8" ht="56.25" x14ac:dyDescent="0.3">
      <c r="A52" s="208" t="s">
        <v>419</v>
      </c>
      <c r="B52" s="221" t="s">
        <v>244</v>
      </c>
      <c r="C52" s="203" t="s">
        <v>189</v>
      </c>
      <c r="D52" s="18" t="str">
        <f>[2]ВСР!E127</f>
        <v>09205 00440</v>
      </c>
      <c r="E52" s="18"/>
      <c r="F52" s="108">
        <f>F53</f>
        <v>116.3</v>
      </c>
      <c r="G52" s="108">
        <f t="shared" ref="G52:H52" si="15">G53</f>
        <v>84</v>
      </c>
      <c r="H52" s="108">
        <f t="shared" si="15"/>
        <v>84</v>
      </c>
    </row>
    <row r="53" spans="1:8" ht="18.75" x14ac:dyDescent="0.3">
      <c r="A53" s="208" t="s">
        <v>522</v>
      </c>
      <c r="B53" s="214" t="s">
        <v>47</v>
      </c>
      <c r="C53" s="203" t="s">
        <v>189</v>
      </c>
      <c r="D53" s="59" t="s">
        <v>159</v>
      </c>
      <c r="E53" s="18" t="s">
        <v>48</v>
      </c>
      <c r="F53" s="109">
        <f>'ВСР (2)'!G132</f>
        <v>116.3</v>
      </c>
      <c r="G53" s="212">
        <v>84</v>
      </c>
      <c r="H53" s="212">
        <v>84</v>
      </c>
    </row>
    <row r="54" spans="1:8" ht="75" x14ac:dyDescent="0.3">
      <c r="A54" s="208" t="s">
        <v>420</v>
      </c>
      <c r="B54" s="218" t="s">
        <v>49</v>
      </c>
      <c r="C54" s="198" t="s">
        <v>189</v>
      </c>
      <c r="D54" s="58" t="str">
        <f>D56</f>
        <v>09200 G0100</v>
      </c>
      <c r="E54" s="21"/>
      <c r="F54" s="109">
        <f>F55</f>
        <v>0</v>
      </c>
      <c r="G54" s="109">
        <f t="shared" ref="G54:H55" si="16">G55</f>
        <v>7.2</v>
      </c>
      <c r="H54" s="109">
        <f t="shared" si="16"/>
        <v>7.5</v>
      </c>
    </row>
    <row r="55" spans="1:8" ht="75" x14ac:dyDescent="0.3">
      <c r="A55" s="208" t="s">
        <v>579</v>
      </c>
      <c r="B55" s="218" t="s">
        <v>49</v>
      </c>
      <c r="C55" s="198" t="s">
        <v>189</v>
      </c>
      <c r="D55" s="58" t="str">
        <f>D56</f>
        <v>09200 G0100</v>
      </c>
      <c r="E55" s="21"/>
      <c r="F55" s="109">
        <f>F56</f>
        <v>0</v>
      </c>
      <c r="G55" s="109">
        <f t="shared" si="16"/>
        <v>7.2</v>
      </c>
      <c r="H55" s="109">
        <f t="shared" si="16"/>
        <v>7.5</v>
      </c>
    </row>
    <row r="56" spans="1:8" ht="37.5" x14ac:dyDescent="0.3">
      <c r="A56" s="213" t="s">
        <v>580</v>
      </c>
      <c r="B56" s="222" t="s">
        <v>44</v>
      </c>
      <c r="C56" s="198" t="s">
        <v>189</v>
      </c>
      <c r="D56" s="21" t="str">
        <f>'ВСР (2)'!E34</f>
        <v>09200 G0100</v>
      </c>
      <c r="E56" s="21" t="s">
        <v>45</v>
      </c>
      <c r="F56" s="109">
        <f>'ВСР (2)'!G34</f>
        <v>0</v>
      </c>
      <c r="G56" s="207">
        <v>7.2</v>
      </c>
      <c r="H56" s="207">
        <v>7.5</v>
      </c>
    </row>
    <row r="57" spans="1:8" ht="75" x14ac:dyDescent="0.3">
      <c r="A57" s="208" t="s">
        <v>523</v>
      </c>
      <c r="B57" s="223" t="s">
        <v>68</v>
      </c>
      <c r="C57" s="198" t="s">
        <v>189</v>
      </c>
      <c r="D57" s="38" t="str">
        <f>[2]ВСР!E32</f>
        <v>09201 00460</v>
      </c>
      <c r="E57" s="21"/>
      <c r="F57" s="109">
        <f>F58+F59+F60</f>
        <v>10545.300000000001</v>
      </c>
      <c r="G57" s="109">
        <f t="shared" ref="G57:H57" si="17">G58+G59+G60</f>
        <v>18810.2</v>
      </c>
      <c r="H57" s="109">
        <f t="shared" si="17"/>
        <v>9752.2000000000007</v>
      </c>
    </row>
    <row r="58" spans="1:8" ht="71.25" customHeight="1" x14ac:dyDescent="0.3">
      <c r="A58" s="208" t="s">
        <v>524</v>
      </c>
      <c r="B58" s="223" t="s">
        <v>37</v>
      </c>
      <c r="C58" s="198" t="s">
        <v>189</v>
      </c>
      <c r="D58" s="60" t="s">
        <v>69</v>
      </c>
      <c r="E58" s="21" t="s">
        <v>38</v>
      </c>
      <c r="F58" s="109">
        <f>'ВСР (2)'!G36</f>
        <v>10488.7</v>
      </c>
      <c r="G58" s="109">
        <f>'ВСР (2)'!H36</f>
        <v>16997.100000000002</v>
      </c>
      <c r="H58" s="109">
        <f>'ВСР (2)'!I36</f>
        <v>9656.6</v>
      </c>
    </row>
    <row r="59" spans="1:8" ht="37.5" x14ac:dyDescent="0.3">
      <c r="A59" s="208" t="s">
        <v>525</v>
      </c>
      <c r="B59" s="218" t="s">
        <v>44</v>
      </c>
      <c r="C59" s="198" t="s">
        <v>189</v>
      </c>
      <c r="D59" s="60" t="s">
        <v>69</v>
      </c>
      <c r="E59" s="21" t="s">
        <v>45</v>
      </c>
      <c r="F59" s="109">
        <f>'ВСР (2)'!G37</f>
        <v>56.5</v>
      </c>
      <c r="G59" s="109">
        <f>'ВСР (2)'!H37</f>
        <v>1812.6</v>
      </c>
      <c r="H59" s="109" t="str">
        <f>'ВСР (2)'!I37</f>
        <v>95,1</v>
      </c>
    </row>
    <row r="60" spans="1:8" ht="18.75" x14ac:dyDescent="0.3">
      <c r="A60" s="208" t="s">
        <v>526</v>
      </c>
      <c r="B60" s="214" t="s">
        <v>47</v>
      </c>
      <c r="C60" s="198" t="s">
        <v>189</v>
      </c>
      <c r="D60" s="60" t="s">
        <v>69</v>
      </c>
      <c r="E60" s="21" t="s">
        <v>48</v>
      </c>
      <c r="F60" s="109">
        <f>'ВСР (2)'!G38</f>
        <v>0.1</v>
      </c>
      <c r="G60" s="109">
        <f>'ВСР (2)'!H38</f>
        <v>0.5</v>
      </c>
      <c r="H60" s="109">
        <f>'ВСР (2)'!I38</f>
        <v>0.5</v>
      </c>
    </row>
    <row r="61" spans="1:8" ht="37.5" x14ac:dyDescent="0.3">
      <c r="A61" s="224" t="s">
        <v>14</v>
      </c>
      <c r="B61" s="225" t="s">
        <v>77</v>
      </c>
      <c r="C61" s="196" t="s">
        <v>178</v>
      </c>
      <c r="D61" s="57"/>
      <c r="E61" s="30"/>
      <c r="F61" s="107">
        <f>F62</f>
        <v>12</v>
      </c>
      <c r="G61" s="107">
        <f>G62</f>
        <v>20</v>
      </c>
      <c r="H61" s="107">
        <f t="shared" ref="G61:H63" si="18">H62</f>
        <v>21</v>
      </c>
    </row>
    <row r="62" spans="1:8" ht="36" customHeight="1" x14ac:dyDescent="0.3">
      <c r="A62" s="208" t="s">
        <v>12</v>
      </c>
      <c r="B62" s="226" t="s">
        <v>79</v>
      </c>
      <c r="C62" s="198" t="s">
        <v>191</v>
      </c>
      <c r="D62" s="58"/>
      <c r="E62" s="21"/>
      <c r="F62" s="109">
        <f>F63</f>
        <v>12</v>
      </c>
      <c r="G62" s="109">
        <f t="shared" si="18"/>
        <v>20</v>
      </c>
      <c r="H62" s="109">
        <f t="shared" si="18"/>
        <v>21</v>
      </c>
    </row>
    <row r="63" spans="1:8" ht="126.75" customHeight="1" x14ac:dyDescent="0.3">
      <c r="A63" s="208" t="s">
        <v>15</v>
      </c>
      <c r="B63" s="227" t="s">
        <v>81</v>
      </c>
      <c r="C63" s="198" t="s">
        <v>192</v>
      </c>
      <c r="D63" s="21" t="str">
        <f>[2]ВСР!E43</f>
        <v>21900 00090</v>
      </c>
      <c r="E63" s="21"/>
      <c r="F63" s="109">
        <f>F64</f>
        <v>12</v>
      </c>
      <c r="G63" s="109">
        <f t="shared" si="18"/>
        <v>20</v>
      </c>
      <c r="H63" s="109">
        <f t="shared" si="18"/>
        <v>21</v>
      </c>
    </row>
    <row r="64" spans="1:8" ht="37.5" x14ac:dyDescent="0.3">
      <c r="A64" s="208" t="s">
        <v>527</v>
      </c>
      <c r="B64" s="218" t="s">
        <v>44</v>
      </c>
      <c r="C64" s="198" t="s">
        <v>192</v>
      </c>
      <c r="D64" s="58" t="s">
        <v>82</v>
      </c>
      <c r="E64" s="21" t="s">
        <v>45</v>
      </c>
      <c r="F64" s="109">
        <f>'ВСР (2)'!G42</f>
        <v>12</v>
      </c>
      <c r="G64" s="109">
        <f>'ВСР (2)'!H42</f>
        <v>20</v>
      </c>
      <c r="H64" s="109">
        <f>'ВСР (2)'!I42</f>
        <v>21</v>
      </c>
    </row>
    <row r="65" spans="1:8" ht="18.75" x14ac:dyDescent="0.3">
      <c r="A65" s="224" t="s">
        <v>23</v>
      </c>
      <c r="B65" s="225" t="s">
        <v>83</v>
      </c>
      <c r="C65" s="196" t="s">
        <v>182</v>
      </c>
      <c r="D65" s="57"/>
      <c r="E65" s="30"/>
      <c r="F65" s="107">
        <f>F66</f>
        <v>20</v>
      </c>
      <c r="G65" s="107">
        <f t="shared" ref="G65:H69" si="19">G66</f>
        <v>40</v>
      </c>
      <c r="H65" s="107">
        <f t="shared" si="19"/>
        <v>42</v>
      </c>
    </row>
    <row r="66" spans="1:8" ht="18.75" x14ac:dyDescent="0.3">
      <c r="A66" s="208" t="s">
        <v>193</v>
      </c>
      <c r="B66" s="228" t="s">
        <v>85</v>
      </c>
      <c r="C66" s="198" t="s">
        <v>194</v>
      </c>
      <c r="D66" s="60"/>
      <c r="E66" s="21"/>
      <c r="F66" s="109">
        <f>F67+F69</f>
        <v>20</v>
      </c>
      <c r="G66" s="109">
        <f t="shared" ref="G66:H66" si="20">G67+G69</f>
        <v>40</v>
      </c>
      <c r="H66" s="109">
        <f t="shared" si="20"/>
        <v>42</v>
      </c>
    </row>
    <row r="67" spans="1:8" ht="56.25" x14ac:dyDescent="0.3">
      <c r="A67" s="208" t="s">
        <v>195</v>
      </c>
      <c r="B67" s="229" t="s">
        <v>275</v>
      </c>
      <c r="C67" s="198" t="s">
        <v>196</v>
      </c>
      <c r="D67" s="38" t="str">
        <f>[2]ВСР!E51</f>
        <v>34500 00100</v>
      </c>
      <c r="E67" s="21"/>
      <c r="F67" s="109">
        <f>F68</f>
        <v>10</v>
      </c>
      <c r="G67" s="109">
        <f t="shared" si="19"/>
        <v>20</v>
      </c>
      <c r="H67" s="109" t="str">
        <f t="shared" si="19"/>
        <v>21</v>
      </c>
    </row>
    <row r="68" spans="1:8" ht="37.5" x14ac:dyDescent="0.3">
      <c r="A68" s="208" t="s">
        <v>528</v>
      </c>
      <c r="B68" s="20" t="s">
        <v>44</v>
      </c>
      <c r="C68" s="198" t="s">
        <v>196</v>
      </c>
      <c r="D68" s="60" t="s">
        <v>87</v>
      </c>
      <c r="E68" s="21" t="s">
        <v>45</v>
      </c>
      <c r="F68" s="108">
        <f>'ВСР (2)'!G46</f>
        <v>10</v>
      </c>
      <c r="G68" s="108">
        <f>'ВСР (2)'!H46</f>
        <v>20</v>
      </c>
      <c r="H68" s="108" t="str">
        <f>'ВСР (2)'!I46</f>
        <v>21</v>
      </c>
    </row>
    <row r="69" spans="1:8" ht="75" x14ac:dyDescent="0.3">
      <c r="A69" s="208" t="s">
        <v>396</v>
      </c>
      <c r="B69" s="229" t="s">
        <v>394</v>
      </c>
      <c r="C69" s="198" t="s">
        <v>196</v>
      </c>
      <c r="D69" s="38" t="s">
        <v>395</v>
      </c>
      <c r="E69" s="21"/>
      <c r="F69" s="109">
        <f>F70</f>
        <v>10</v>
      </c>
      <c r="G69" s="109">
        <f t="shared" si="19"/>
        <v>20</v>
      </c>
      <c r="H69" s="109" t="str">
        <f t="shared" si="19"/>
        <v>21</v>
      </c>
    </row>
    <row r="70" spans="1:8" ht="37.5" x14ac:dyDescent="0.3">
      <c r="A70" s="208" t="s">
        <v>529</v>
      </c>
      <c r="B70" s="20" t="s">
        <v>44</v>
      </c>
      <c r="C70" s="198" t="s">
        <v>196</v>
      </c>
      <c r="D70" s="38" t="s">
        <v>395</v>
      </c>
      <c r="E70" s="21" t="s">
        <v>45</v>
      </c>
      <c r="F70" s="108">
        <f>'ВСР (2)'!G48</f>
        <v>10</v>
      </c>
      <c r="G70" s="108">
        <f>'ВСР (2)'!H48</f>
        <v>20</v>
      </c>
      <c r="H70" s="108" t="str">
        <f>'ВСР (2)'!I48</f>
        <v>21</v>
      </c>
    </row>
    <row r="71" spans="1:8" ht="23.1" customHeight="1" x14ac:dyDescent="0.3">
      <c r="A71" s="224" t="s">
        <v>24</v>
      </c>
      <c r="B71" s="230" t="s">
        <v>88</v>
      </c>
      <c r="C71" s="196" t="s">
        <v>197</v>
      </c>
      <c r="D71" s="61"/>
      <c r="E71" s="30"/>
      <c r="F71" s="110">
        <f>F72</f>
        <v>19928.599999999999</v>
      </c>
      <c r="G71" s="110">
        <f t="shared" ref="G71:H71" si="21">G72</f>
        <v>19998.7</v>
      </c>
      <c r="H71" s="110">
        <f t="shared" si="21"/>
        <v>14998.5</v>
      </c>
    </row>
    <row r="72" spans="1:8" ht="18.75" x14ac:dyDescent="0.3">
      <c r="A72" s="208" t="s">
        <v>198</v>
      </c>
      <c r="B72" s="231" t="s">
        <v>90</v>
      </c>
      <c r="C72" s="198" t="s">
        <v>199</v>
      </c>
      <c r="D72" s="60"/>
      <c r="E72" s="21"/>
      <c r="F72" s="108">
        <f>F73+F75+F79+F81+F83+F85+F87+F89+F91+F77</f>
        <v>19928.599999999999</v>
      </c>
      <c r="G72" s="108">
        <f t="shared" ref="G72:H72" si="22">G73+G75+G79+G81+G83+G85+G87+G89+G91+G77</f>
        <v>19998.7</v>
      </c>
      <c r="H72" s="108">
        <f t="shared" si="22"/>
        <v>14998.5</v>
      </c>
    </row>
    <row r="73" spans="1:8" ht="37.5" x14ac:dyDescent="0.3">
      <c r="A73" s="208" t="s">
        <v>530</v>
      </c>
      <c r="B73" s="205" t="s">
        <v>92</v>
      </c>
      <c r="C73" s="198" t="s">
        <v>200</v>
      </c>
      <c r="D73" s="38" t="str">
        <f>[2]ВСР!E56</f>
        <v>60001 00132</v>
      </c>
      <c r="E73" s="21"/>
      <c r="F73" s="108">
        <f>F74</f>
        <v>350.1</v>
      </c>
      <c r="G73" s="108">
        <f t="shared" ref="G73:H73" si="23">G74</f>
        <v>0</v>
      </c>
      <c r="H73" s="108">
        <f t="shared" si="23"/>
        <v>0</v>
      </c>
    </row>
    <row r="74" spans="1:8" ht="37.5" x14ac:dyDescent="0.3">
      <c r="A74" s="208" t="s">
        <v>278</v>
      </c>
      <c r="B74" s="20" t="s">
        <v>44</v>
      </c>
      <c r="C74" s="198" t="s">
        <v>200</v>
      </c>
      <c r="D74" s="38" t="str">
        <f>[2]ВСР!E57</f>
        <v>60001 00132</v>
      </c>
      <c r="E74" s="21" t="s">
        <v>45</v>
      </c>
      <c r="F74" s="108">
        <f>'ВСР (2)'!G52</f>
        <v>350.1</v>
      </c>
      <c r="G74" s="108">
        <f>'ВСР (2)'!H52</f>
        <v>0</v>
      </c>
      <c r="H74" s="108">
        <f>'ВСР (2)'!I52</f>
        <v>0</v>
      </c>
    </row>
    <row r="75" spans="1:8" ht="76.5" customHeight="1" x14ac:dyDescent="0.3">
      <c r="A75" s="208" t="s">
        <v>530</v>
      </c>
      <c r="B75" s="205" t="s">
        <v>94</v>
      </c>
      <c r="C75" s="198" t="s">
        <v>200</v>
      </c>
      <c r="D75" s="38" t="s">
        <v>239</v>
      </c>
      <c r="E75" s="21"/>
      <c r="F75" s="108">
        <f>F76</f>
        <v>250</v>
      </c>
      <c r="G75" s="108">
        <f t="shared" ref="G75:H75" si="24">G76</f>
        <v>196.5</v>
      </c>
      <c r="H75" s="108">
        <f t="shared" si="24"/>
        <v>72.400000000000006</v>
      </c>
    </row>
    <row r="76" spans="1:8" ht="37.5" x14ac:dyDescent="0.3">
      <c r="A76" s="208" t="s">
        <v>581</v>
      </c>
      <c r="B76" s="205" t="s">
        <v>44</v>
      </c>
      <c r="C76" s="198" t="s">
        <v>200</v>
      </c>
      <c r="D76" s="38" t="s">
        <v>239</v>
      </c>
      <c r="E76" s="21" t="s">
        <v>45</v>
      </c>
      <c r="F76" s="108">
        <f>'ВСР (2)'!G54</f>
        <v>250</v>
      </c>
      <c r="G76" s="108">
        <f>'ВСР (2)'!H54</f>
        <v>196.5</v>
      </c>
      <c r="H76" s="108">
        <f>'ВСР (2)'!I54</f>
        <v>72.400000000000006</v>
      </c>
    </row>
    <row r="77" spans="1:8" ht="37.5" x14ac:dyDescent="0.3">
      <c r="A77" s="208" t="s">
        <v>530</v>
      </c>
      <c r="B77" s="205" t="s">
        <v>457</v>
      </c>
      <c r="C77" s="198" t="s">
        <v>200</v>
      </c>
      <c r="D77" s="38" t="s">
        <v>458</v>
      </c>
      <c r="E77" s="21"/>
      <c r="F77" s="108">
        <f>F78</f>
        <v>60</v>
      </c>
      <c r="G77" s="267">
        <v>0</v>
      </c>
      <c r="H77" s="268">
        <v>0</v>
      </c>
    </row>
    <row r="78" spans="1:8" ht="37.5" x14ac:dyDescent="0.3">
      <c r="A78" s="208" t="s">
        <v>582</v>
      </c>
      <c r="B78" s="205" t="s">
        <v>44</v>
      </c>
      <c r="C78" s="198" t="s">
        <v>200</v>
      </c>
      <c r="D78" s="38" t="s">
        <v>458</v>
      </c>
      <c r="E78" s="21" t="s">
        <v>45</v>
      </c>
      <c r="F78" s="108">
        <v>60</v>
      </c>
      <c r="G78" s="108">
        <v>0</v>
      </c>
      <c r="H78" s="108">
        <v>0</v>
      </c>
    </row>
    <row r="79" spans="1:8" ht="37.5" x14ac:dyDescent="0.3">
      <c r="A79" s="208" t="s">
        <v>530</v>
      </c>
      <c r="B79" s="205" t="s">
        <v>95</v>
      </c>
      <c r="C79" s="198" t="s">
        <v>200</v>
      </c>
      <c r="D79" s="38" t="str">
        <f>[2]ВСР!E63</f>
        <v>60003 00151</v>
      </c>
      <c r="E79" s="21"/>
      <c r="F79" s="108">
        <f>F80</f>
        <v>4262</v>
      </c>
      <c r="G79" s="108">
        <f t="shared" ref="G79:H79" si="25">G80</f>
        <v>4807.1000000000004</v>
      </c>
      <c r="H79" s="108" t="str">
        <f t="shared" si="25"/>
        <v>4858,3</v>
      </c>
    </row>
    <row r="80" spans="1:8" ht="37.5" x14ac:dyDescent="0.3">
      <c r="A80" s="208" t="s">
        <v>583</v>
      </c>
      <c r="B80" s="205" t="s">
        <v>44</v>
      </c>
      <c r="C80" s="198" t="s">
        <v>200</v>
      </c>
      <c r="D80" s="60" t="s">
        <v>96</v>
      </c>
      <c r="E80" s="21" t="s">
        <v>45</v>
      </c>
      <c r="F80" s="108">
        <f>'ВСР (2)'!G58</f>
        <v>4262</v>
      </c>
      <c r="G80" s="108">
        <f>'ВСР (2)'!H58</f>
        <v>4807.1000000000004</v>
      </c>
      <c r="H80" s="108" t="str">
        <f>'ВСР (2)'!I58</f>
        <v>4858,3</v>
      </c>
    </row>
    <row r="81" spans="1:8" ht="37.5" x14ac:dyDescent="0.3">
      <c r="A81" s="208" t="s">
        <v>530</v>
      </c>
      <c r="B81" s="205" t="s">
        <v>97</v>
      </c>
      <c r="C81" s="198" t="s">
        <v>200</v>
      </c>
      <c r="D81" s="38" t="s">
        <v>240</v>
      </c>
      <c r="E81" s="21"/>
      <c r="F81" s="108">
        <f>F82</f>
        <v>250.1</v>
      </c>
      <c r="G81" s="108">
        <f t="shared" ref="G81:H81" si="26">G82</f>
        <v>300.10000000000002</v>
      </c>
      <c r="H81" s="108">
        <f t="shared" si="26"/>
        <v>346.4</v>
      </c>
    </row>
    <row r="82" spans="1:8" ht="37.5" x14ac:dyDescent="0.3">
      <c r="A82" s="208" t="s">
        <v>584</v>
      </c>
      <c r="B82" s="205" t="s">
        <v>44</v>
      </c>
      <c r="C82" s="198" t="s">
        <v>200</v>
      </c>
      <c r="D82" s="38" t="s">
        <v>240</v>
      </c>
      <c r="E82" s="21" t="s">
        <v>45</v>
      </c>
      <c r="F82" s="108">
        <f>'ВСР (2)'!G60</f>
        <v>250.1</v>
      </c>
      <c r="G82" s="108">
        <f>'ВСР (2)'!H60</f>
        <v>300.10000000000002</v>
      </c>
      <c r="H82" s="108">
        <f>'ВСР (2)'!I60</f>
        <v>346.4</v>
      </c>
    </row>
    <row r="83" spans="1:8" ht="75" x14ac:dyDescent="0.3">
      <c r="A83" s="208" t="s">
        <v>530</v>
      </c>
      <c r="B83" s="205" t="s">
        <v>98</v>
      </c>
      <c r="C83" s="198" t="s">
        <v>200</v>
      </c>
      <c r="D83" s="38" t="s">
        <v>241</v>
      </c>
      <c r="E83" s="21"/>
      <c r="F83" s="108">
        <f>F84</f>
        <v>624.6</v>
      </c>
      <c r="G83" s="108">
        <f t="shared" ref="G83:H83" si="27">G84</f>
        <v>778.9</v>
      </c>
      <c r="H83" s="108">
        <f t="shared" si="27"/>
        <v>536.6</v>
      </c>
    </row>
    <row r="84" spans="1:8" ht="37.5" x14ac:dyDescent="0.3">
      <c r="A84" s="208" t="s">
        <v>585</v>
      </c>
      <c r="B84" s="205" t="s">
        <v>44</v>
      </c>
      <c r="C84" s="198" t="s">
        <v>200</v>
      </c>
      <c r="D84" s="38" t="s">
        <v>241</v>
      </c>
      <c r="E84" s="21" t="s">
        <v>45</v>
      </c>
      <c r="F84" s="108">
        <f>'ВСР (2)'!G62</f>
        <v>624.6</v>
      </c>
      <c r="G84" s="108">
        <f>'ВСР (2)'!H62</f>
        <v>778.9</v>
      </c>
      <c r="H84" s="108">
        <f>'ВСР (2)'!I62</f>
        <v>536.6</v>
      </c>
    </row>
    <row r="85" spans="1:8" ht="37.5" x14ac:dyDescent="0.3">
      <c r="A85" s="208" t="s">
        <v>530</v>
      </c>
      <c r="B85" s="205" t="s">
        <v>99</v>
      </c>
      <c r="C85" s="198" t="s">
        <v>200</v>
      </c>
      <c r="D85" s="38" t="s">
        <v>242</v>
      </c>
      <c r="E85" s="21"/>
      <c r="F85" s="108">
        <f>F86</f>
        <v>4251.2</v>
      </c>
      <c r="G85" s="108" t="str">
        <f t="shared" ref="G85:H85" si="28">G86</f>
        <v>0</v>
      </c>
      <c r="H85" s="108">
        <f t="shared" si="28"/>
        <v>0</v>
      </c>
    </row>
    <row r="86" spans="1:8" ht="37.5" x14ac:dyDescent="0.3">
      <c r="A86" s="208" t="s">
        <v>586</v>
      </c>
      <c r="B86" s="205" t="s">
        <v>44</v>
      </c>
      <c r="C86" s="198" t="s">
        <v>200</v>
      </c>
      <c r="D86" s="38" t="s">
        <v>242</v>
      </c>
      <c r="E86" s="21" t="s">
        <v>45</v>
      </c>
      <c r="F86" s="108">
        <f>'ВСР (2)'!G64</f>
        <v>4251.2</v>
      </c>
      <c r="G86" s="108" t="str">
        <f>'ВСР (2)'!H64</f>
        <v>0</v>
      </c>
      <c r="H86" s="108">
        <f>'ВСР (2)'!I64</f>
        <v>0</v>
      </c>
    </row>
    <row r="87" spans="1:8" ht="56.25" x14ac:dyDescent="0.3">
      <c r="A87" s="208" t="s">
        <v>530</v>
      </c>
      <c r="B87" s="231" t="s">
        <v>100</v>
      </c>
      <c r="C87" s="198" t="s">
        <v>200</v>
      </c>
      <c r="D87" s="38" t="s">
        <v>101</v>
      </c>
      <c r="E87" s="21"/>
      <c r="F87" s="108">
        <f>F88</f>
        <v>9880.6</v>
      </c>
      <c r="G87" s="108">
        <f t="shared" ref="G87:H91" si="29">G88</f>
        <v>4116.1000000000004</v>
      </c>
      <c r="H87" s="108" t="str">
        <f t="shared" si="29"/>
        <v>4757,6</v>
      </c>
    </row>
    <row r="88" spans="1:8" ht="37.5" x14ac:dyDescent="0.3">
      <c r="A88" s="208" t="s">
        <v>587</v>
      </c>
      <c r="B88" s="205" t="s">
        <v>44</v>
      </c>
      <c r="C88" s="198" t="s">
        <v>200</v>
      </c>
      <c r="D88" s="38" t="s">
        <v>101</v>
      </c>
      <c r="E88" s="21" t="s">
        <v>45</v>
      </c>
      <c r="F88" s="108">
        <f>'ВСР (2)'!G66</f>
        <v>9880.6</v>
      </c>
      <c r="G88" s="108">
        <f>'ВСР (2)'!H66</f>
        <v>4116.1000000000004</v>
      </c>
      <c r="H88" s="108" t="str">
        <f>'ВСР (2)'!I66</f>
        <v>4757,6</v>
      </c>
    </row>
    <row r="89" spans="1:8" ht="56.25" x14ac:dyDescent="0.3">
      <c r="A89" s="208" t="s">
        <v>530</v>
      </c>
      <c r="B89" s="231" t="s">
        <v>100</v>
      </c>
      <c r="C89" s="198" t="s">
        <v>200</v>
      </c>
      <c r="D89" s="38" t="s">
        <v>479</v>
      </c>
      <c r="E89" s="21"/>
      <c r="F89" s="108">
        <f>F90</f>
        <v>0</v>
      </c>
      <c r="G89" s="108" t="str">
        <f t="shared" si="29"/>
        <v>9800</v>
      </c>
      <c r="H89" s="108">
        <f t="shared" si="29"/>
        <v>0</v>
      </c>
    </row>
    <row r="90" spans="1:8" ht="18.75" x14ac:dyDescent="0.3">
      <c r="A90" s="208" t="s">
        <v>588</v>
      </c>
      <c r="B90" s="205" t="s">
        <v>478</v>
      </c>
      <c r="C90" s="198" t="s">
        <v>200</v>
      </c>
      <c r="D90" s="38" t="s">
        <v>479</v>
      </c>
      <c r="E90" s="21" t="s">
        <v>45</v>
      </c>
      <c r="F90" s="108">
        <f>'ВСР (2)'!G67</f>
        <v>0</v>
      </c>
      <c r="G90" s="108" t="str">
        <f>'ВСР (2)'!H67</f>
        <v>9800</v>
      </c>
      <c r="H90" s="108">
        <f>'ВСР (2)'!I67</f>
        <v>0</v>
      </c>
    </row>
    <row r="91" spans="1:8" ht="56.25" x14ac:dyDescent="0.3">
      <c r="A91" s="208" t="s">
        <v>530</v>
      </c>
      <c r="B91" s="231" t="s">
        <v>100</v>
      </c>
      <c r="C91" s="198" t="s">
        <v>200</v>
      </c>
      <c r="D91" s="38" t="s">
        <v>414</v>
      </c>
      <c r="E91" s="21"/>
      <c r="F91" s="108">
        <f>F92</f>
        <v>0</v>
      </c>
      <c r="G91" s="108" t="str">
        <f t="shared" si="29"/>
        <v>0,0</v>
      </c>
      <c r="H91" s="108" t="str">
        <f t="shared" si="29"/>
        <v>4427,2</v>
      </c>
    </row>
    <row r="92" spans="1:8" ht="18.75" x14ac:dyDescent="0.3">
      <c r="A92" s="208" t="s">
        <v>589</v>
      </c>
      <c r="B92" s="205" t="s">
        <v>47</v>
      </c>
      <c r="C92" s="198" t="s">
        <v>200</v>
      </c>
      <c r="D92" s="38" t="s">
        <v>414</v>
      </c>
      <c r="E92" s="21" t="s">
        <v>45</v>
      </c>
      <c r="F92" s="108">
        <f>'ВСР (2)'!G68</f>
        <v>0</v>
      </c>
      <c r="G92" s="108" t="str">
        <f>'ВСР (2)'!H68</f>
        <v>0,0</v>
      </c>
      <c r="H92" s="108" t="str">
        <f>'ВСР (2)'!I68</f>
        <v>4427,2</v>
      </c>
    </row>
    <row r="93" spans="1:8" ht="18.75" x14ac:dyDescent="0.3">
      <c r="A93" s="224" t="s">
        <v>25</v>
      </c>
      <c r="B93" s="232" t="s">
        <v>102</v>
      </c>
      <c r="C93" s="196" t="s">
        <v>201</v>
      </c>
      <c r="D93" s="61"/>
      <c r="E93" s="30"/>
      <c r="F93" s="110">
        <f>F95</f>
        <v>30</v>
      </c>
      <c r="G93" s="110">
        <f t="shared" ref="G93:H93" si="30">G95</f>
        <v>20</v>
      </c>
      <c r="H93" s="110" t="str">
        <f t="shared" si="30"/>
        <v>21</v>
      </c>
    </row>
    <row r="94" spans="1:8" ht="18.75" x14ac:dyDescent="0.3">
      <c r="A94" s="208" t="s">
        <v>202</v>
      </c>
      <c r="B94" s="205" t="s">
        <v>104</v>
      </c>
      <c r="C94" s="198" t="s">
        <v>197</v>
      </c>
      <c r="D94" s="60"/>
      <c r="E94" s="21"/>
      <c r="F94" s="108">
        <f>F95</f>
        <v>30</v>
      </c>
      <c r="G94" s="108">
        <f t="shared" ref="G94:H95" si="31">G95</f>
        <v>20</v>
      </c>
      <c r="H94" s="108" t="str">
        <f t="shared" si="31"/>
        <v>21</v>
      </c>
    </row>
    <row r="95" spans="1:8" ht="57.75" customHeight="1" x14ac:dyDescent="0.3">
      <c r="A95" s="208" t="s">
        <v>203</v>
      </c>
      <c r="B95" s="205" t="s">
        <v>106</v>
      </c>
      <c r="C95" s="198" t="s">
        <v>204</v>
      </c>
      <c r="D95" s="38" t="str">
        <f>[2]ВСР!E79</f>
        <v>41000 00170</v>
      </c>
      <c r="E95" s="21"/>
      <c r="F95" s="108">
        <f>F96</f>
        <v>30</v>
      </c>
      <c r="G95" s="108">
        <f t="shared" si="31"/>
        <v>20</v>
      </c>
      <c r="H95" s="108" t="str">
        <f t="shared" si="31"/>
        <v>21</v>
      </c>
    </row>
    <row r="96" spans="1:8" ht="37.5" x14ac:dyDescent="0.3">
      <c r="A96" s="208" t="s">
        <v>285</v>
      </c>
      <c r="B96" s="205" t="s">
        <v>44</v>
      </c>
      <c r="C96" s="198" t="s">
        <v>204</v>
      </c>
      <c r="D96" s="60" t="s">
        <v>107</v>
      </c>
      <c r="E96" s="21" t="s">
        <v>45</v>
      </c>
      <c r="F96" s="108">
        <f>'ВСР (2)'!G72</f>
        <v>30</v>
      </c>
      <c r="G96" s="108">
        <f>'ВСР (2)'!H72</f>
        <v>20</v>
      </c>
      <c r="H96" s="108" t="str">
        <f>'ВСР (2)'!I72</f>
        <v>21</v>
      </c>
    </row>
    <row r="97" spans="1:8" ht="18.75" x14ac:dyDescent="0.3">
      <c r="A97" s="224" t="s">
        <v>26</v>
      </c>
      <c r="B97" s="232" t="s">
        <v>108</v>
      </c>
      <c r="C97" s="196" t="s">
        <v>205</v>
      </c>
      <c r="D97" s="57"/>
      <c r="E97" s="30"/>
      <c r="F97" s="110">
        <f>F98+F101</f>
        <v>286.8</v>
      </c>
      <c r="G97" s="110">
        <f>G98+G101</f>
        <v>350</v>
      </c>
      <c r="H97" s="110">
        <f>H98+H101</f>
        <v>369.1</v>
      </c>
    </row>
    <row r="98" spans="1:8" ht="38.450000000000003" customHeight="1" x14ac:dyDescent="0.3">
      <c r="A98" s="208" t="s">
        <v>206</v>
      </c>
      <c r="B98" s="233" t="s">
        <v>110</v>
      </c>
      <c r="C98" s="198" t="s">
        <v>197</v>
      </c>
      <c r="D98" s="58"/>
      <c r="E98" s="21"/>
      <c r="F98" s="108">
        <f>F99</f>
        <v>84</v>
      </c>
      <c r="G98" s="108">
        <f t="shared" ref="G98:H99" si="32">G99</f>
        <v>78.2</v>
      </c>
      <c r="H98" s="108" t="str">
        <f t="shared" si="32"/>
        <v>81,3</v>
      </c>
    </row>
    <row r="99" spans="1:8" ht="90" customHeight="1" x14ac:dyDescent="0.3">
      <c r="A99" s="208" t="s">
        <v>299</v>
      </c>
      <c r="B99" s="205" t="s">
        <v>114</v>
      </c>
      <c r="C99" s="198" t="s">
        <v>207</v>
      </c>
      <c r="D99" s="58" t="s">
        <v>113</v>
      </c>
      <c r="E99" s="21"/>
      <c r="F99" s="108">
        <f>F100</f>
        <v>84</v>
      </c>
      <c r="G99" s="108">
        <f t="shared" si="32"/>
        <v>78.2</v>
      </c>
      <c r="H99" s="108" t="str">
        <f t="shared" si="32"/>
        <v>81,3</v>
      </c>
    </row>
    <row r="100" spans="1:8" ht="37.5" x14ac:dyDescent="0.3">
      <c r="A100" s="208" t="s">
        <v>286</v>
      </c>
      <c r="B100" s="205" t="s">
        <v>44</v>
      </c>
      <c r="C100" s="198" t="s">
        <v>207</v>
      </c>
      <c r="D100" s="58" t="s">
        <v>113</v>
      </c>
      <c r="E100" s="21" t="s">
        <v>45</v>
      </c>
      <c r="F100" s="108">
        <f>'ВСР (2)'!G76</f>
        <v>84</v>
      </c>
      <c r="G100" s="108">
        <f>'ВСР (2)'!H76</f>
        <v>78.2</v>
      </c>
      <c r="H100" s="108" t="str">
        <f>'ВСР (2)'!I76</f>
        <v>81,3</v>
      </c>
    </row>
    <row r="101" spans="1:8" ht="21.75" customHeight="1" x14ac:dyDescent="0.3">
      <c r="A101" s="208" t="s">
        <v>208</v>
      </c>
      <c r="B101" s="205" t="s">
        <v>117</v>
      </c>
      <c r="C101" s="198" t="s">
        <v>210</v>
      </c>
      <c r="D101" s="60"/>
      <c r="E101" s="21"/>
      <c r="F101" s="108">
        <f>F102+F104+F106+F108+F110+F112</f>
        <v>202.8</v>
      </c>
      <c r="G101" s="108">
        <f t="shared" ref="G101:H101" si="33">G102+G104+G106+G108+G110+G112</f>
        <v>271.8</v>
      </c>
      <c r="H101" s="108">
        <f t="shared" si="33"/>
        <v>287.8</v>
      </c>
    </row>
    <row r="102" spans="1:8" ht="75.599999999999994" customHeight="1" x14ac:dyDescent="0.3">
      <c r="A102" s="208" t="s">
        <v>209</v>
      </c>
      <c r="B102" s="205" t="s">
        <v>115</v>
      </c>
      <c r="C102" s="198" t="s">
        <v>211</v>
      </c>
      <c r="D102" s="21" t="str">
        <f>[2]ВСР!E87</f>
        <v>79505 00190</v>
      </c>
      <c r="E102" s="21"/>
      <c r="F102" s="108">
        <f>F103</f>
        <v>47.8</v>
      </c>
      <c r="G102" s="108">
        <f t="shared" ref="G102:H102" si="34">G103</f>
        <v>69.8</v>
      </c>
      <c r="H102" s="108" t="str">
        <f t="shared" si="34"/>
        <v>73,4</v>
      </c>
    </row>
    <row r="103" spans="1:8" ht="37.5" x14ac:dyDescent="0.3">
      <c r="A103" s="208" t="s">
        <v>287</v>
      </c>
      <c r="B103" s="205" t="s">
        <v>44</v>
      </c>
      <c r="C103" s="198" t="s">
        <v>211</v>
      </c>
      <c r="D103" s="58" t="s">
        <v>116</v>
      </c>
      <c r="E103" s="21" t="s">
        <v>45</v>
      </c>
      <c r="F103" s="108">
        <f>'ВСР (2)'!G79</f>
        <v>47.8</v>
      </c>
      <c r="G103" s="108">
        <f>'ВСР (2)'!H79</f>
        <v>69.8</v>
      </c>
      <c r="H103" s="108" t="str">
        <f>'ВСР (2)'!I79</f>
        <v>73,4</v>
      </c>
    </row>
    <row r="104" spans="1:8" ht="72.95" customHeight="1" x14ac:dyDescent="0.3">
      <c r="A104" s="208" t="s">
        <v>386</v>
      </c>
      <c r="B104" s="205" t="s">
        <v>119</v>
      </c>
      <c r="C104" s="234" t="s">
        <v>211</v>
      </c>
      <c r="D104" s="21" t="str">
        <f>[2]ВСР!E90</f>
        <v>79506 00510</v>
      </c>
      <c r="E104" s="21"/>
      <c r="F104" s="108">
        <f>F105</f>
        <v>10</v>
      </c>
      <c r="G104" s="108">
        <f t="shared" ref="G104:H104" si="35">G105</f>
        <v>20</v>
      </c>
      <c r="H104" s="108" t="str">
        <f t="shared" si="35"/>
        <v>21</v>
      </c>
    </row>
    <row r="105" spans="1:8" ht="37.5" x14ac:dyDescent="0.3">
      <c r="A105" s="208" t="s">
        <v>387</v>
      </c>
      <c r="B105" s="205" t="s">
        <v>44</v>
      </c>
      <c r="C105" s="234" t="s">
        <v>211</v>
      </c>
      <c r="D105" s="21" t="str">
        <f>[2]ВСР!E91</f>
        <v>79506 00510</v>
      </c>
      <c r="E105" s="21" t="s">
        <v>45</v>
      </c>
      <c r="F105" s="108">
        <f>'ВСР (2)'!G81</f>
        <v>10</v>
      </c>
      <c r="G105" s="108">
        <f>'ВСР (2)'!H81</f>
        <v>20</v>
      </c>
      <c r="H105" s="108" t="str">
        <f>'ВСР (2)'!I81</f>
        <v>21</v>
      </c>
    </row>
    <row r="106" spans="1:8" ht="109.5" customHeight="1" x14ac:dyDescent="0.3">
      <c r="A106" s="208" t="s">
        <v>388</v>
      </c>
      <c r="B106" s="226" t="s">
        <v>190</v>
      </c>
      <c r="C106" s="198" t="s">
        <v>211</v>
      </c>
      <c r="D106" s="21" t="str">
        <f>[2]ВСР!E38</f>
        <v>79508 00520</v>
      </c>
      <c r="E106" s="21"/>
      <c r="F106" s="109">
        <f>F107</f>
        <v>10</v>
      </c>
      <c r="G106" s="109">
        <f>G107</f>
        <v>20</v>
      </c>
      <c r="H106" s="109">
        <f>H107</f>
        <v>21</v>
      </c>
    </row>
    <row r="107" spans="1:8" ht="36.950000000000003" customHeight="1" x14ac:dyDescent="0.3">
      <c r="A107" s="208" t="s">
        <v>389</v>
      </c>
      <c r="B107" s="218" t="s">
        <v>44</v>
      </c>
      <c r="C107" s="198" t="s">
        <v>211</v>
      </c>
      <c r="D107" s="58" t="s">
        <v>75</v>
      </c>
      <c r="E107" s="21" t="s">
        <v>45</v>
      </c>
      <c r="F107" s="109">
        <f>'ВСР (2)'!G83</f>
        <v>10</v>
      </c>
      <c r="G107" s="109">
        <f>'ВСР (2)'!H83</f>
        <v>20</v>
      </c>
      <c r="H107" s="109">
        <f>'ВСР (2)'!I83</f>
        <v>21</v>
      </c>
    </row>
    <row r="108" spans="1:8" ht="72.599999999999994" customHeight="1" x14ac:dyDescent="0.3">
      <c r="A108" s="208" t="s">
        <v>388</v>
      </c>
      <c r="B108" s="235" t="s">
        <v>212</v>
      </c>
      <c r="C108" s="198" t="s">
        <v>211</v>
      </c>
      <c r="D108" s="21" t="str">
        <f>[2]ВСР!E92</f>
        <v>79512 00490</v>
      </c>
      <c r="E108" s="21"/>
      <c r="F108" s="108">
        <f>F109</f>
        <v>65</v>
      </c>
      <c r="G108" s="108">
        <f t="shared" ref="G108:H108" si="36">G109</f>
        <v>40</v>
      </c>
      <c r="H108" s="108" t="str">
        <f t="shared" si="36"/>
        <v>44,2</v>
      </c>
    </row>
    <row r="109" spans="1:8" ht="38.450000000000003" customHeight="1" x14ac:dyDescent="0.3">
      <c r="A109" s="208" t="s">
        <v>389</v>
      </c>
      <c r="B109" s="205" t="s">
        <v>44</v>
      </c>
      <c r="C109" s="234" t="s">
        <v>211</v>
      </c>
      <c r="D109" s="58" t="s">
        <v>122</v>
      </c>
      <c r="E109" s="21" t="s">
        <v>45</v>
      </c>
      <c r="F109" s="108">
        <f>'ВСР (2)'!G85</f>
        <v>65</v>
      </c>
      <c r="G109" s="108">
        <f>'ВСР (2)'!H85</f>
        <v>40</v>
      </c>
      <c r="H109" s="108" t="str">
        <f>'ВСР (2)'!I85</f>
        <v>44,2</v>
      </c>
    </row>
    <row r="110" spans="1:8" ht="112.5" customHeight="1" x14ac:dyDescent="0.3">
      <c r="A110" s="208" t="s">
        <v>390</v>
      </c>
      <c r="B110" s="205" t="s">
        <v>238</v>
      </c>
      <c r="C110" s="234" t="s">
        <v>211</v>
      </c>
      <c r="D110" s="21" t="str">
        <f>[2]ВСР!E94</f>
        <v>79514 00530</v>
      </c>
      <c r="E110" s="21"/>
      <c r="F110" s="108">
        <f>F111</f>
        <v>45</v>
      </c>
      <c r="G110" s="108">
        <f t="shared" ref="G110:H112" si="37">G111</f>
        <v>60</v>
      </c>
      <c r="H110" s="108" t="str">
        <f t="shared" si="37"/>
        <v>63,2</v>
      </c>
    </row>
    <row r="111" spans="1:8" ht="38.1" customHeight="1" x14ac:dyDescent="0.3">
      <c r="A111" s="208" t="s">
        <v>391</v>
      </c>
      <c r="B111" s="205" t="s">
        <v>44</v>
      </c>
      <c r="C111" s="234" t="s">
        <v>211</v>
      </c>
      <c r="D111" s="21" t="s">
        <v>123</v>
      </c>
      <c r="E111" s="21" t="s">
        <v>45</v>
      </c>
      <c r="F111" s="108">
        <f>'ВСР (2)'!G87</f>
        <v>45</v>
      </c>
      <c r="G111" s="108">
        <f>'ВСР (2)'!H87</f>
        <v>60</v>
      </c>
      <c r="H111" s="108" t="str">
        <f>'ВСР (2)'!I87</f>
        <v>63,2</v>
      </c>
    </row>
    <row r="112" spans="1:8" ht="170.45" customHeight="1" x14ac:dyDescent="0.3">
      <c r="A112" s="208" t="s">
        <v>399</v>
      </c>
      <c r="B112" s="205" t="s">
        <v>403</v>
      </c>
      <c r="C112" s="234" t="s">
        <v>211</v>
      </c>
      <c r="D112" s="21" t="s">
        <v>402</v>
      </c>
      <c r="E112" s="21"/>
      <c r="F112" s="108">
        <f>F113</f>
        <v>25</v>
      </c>
      <c r="G112" s="108">
        <f t="shared" si="37"/>
        <v>62</v>
      </c>
      <c r="H112" s="108" t="str">
        <f t="shared" si="37"/>
        <v>65</v>
      </c>
    </row>
    <row r="113" spans="1:8" ht="38.1" customHeight="1" x14ac:dyDescent="0.3">
      <c r="A113" s="208" t="s">
        <v>400</v>
      </c>
      <c r="B113" s="205" t="s">
        <v>44</v>
      </c>
      <c r="C113" s="234" t="s">
        <v>211</v>
      </c>
      <c r="D113" s="21" t="s">
        <v>402</v>
      </c>
      <c r="E113" s="21" t="s">
        <v>45</v>
      </c>
      <c r="F113" s="108">
        <f>'ВСР (2)'!G89</f>
        <v>25</v>
      </c>
      <c r="G113" s="108">
        <f>'ВСР (2)'!H89</f>
        <v>62</v>
      </c>
      <c r="H113" s="108" t="str">
        <f>'ВСР (2)'!I89</f>
        <v>65</v>
      </c>
    </row>
    <row r="114" spans="1:8" ht="19.5" customHeight="1" x14ac:dyDescent="0.3">
      <c r="A114" s="224" t="s">
        <v>174</v>
      </c>
      <c r="B114" s="232" t="s">
        <v>124</v>
      </c>
      <c r="C114" s="196" t="s">
        <v>213</v>
      </c>
      <c r="D114" s="57"/>
      <c r="E114" s="30"/>
      <c r="F114" s="110">
        <f>F115+F120</f>
        <v>9040.9</v>
      </c>
      <c r="G114" s="110">
        <f t="shared" ref="G114:H114" si="38">G115+G120</f>
        <v>11520.7</v>
      </c>
      <c r="H114" s="110">
        <f t="shared" si="38"/>
        <v>13804.599999999999</v>
      </c>
    </row>
    <row r="115" spans="1:8" ht="21.95" customHeight="1" x14ac:dyDescent="0.3">
      <c r="A115" s="208" t="s">
        <v>214</v>
      </c>
      <c r="B115" s="205" t="s">
        <v>126</v>
      </c>
      <c r="C115" s="198" t="s">
        <v>175</v>
      </c>
      <c r="D115" s="58"/>
      <c r="E115" s="21"/>
      <c r="F115" s="108">
        <f>F116+F118</f>
        <v>7640</v>
      </c>
      <c r="G115" s="108">
        <f t="shared" ref="G115:H115" si="39">G116+G118</f>
        <v>9422.6</v>
      </c>
      <c r="H115" s="108">
        <f t="shared" si="39"/>
        <v>11722.099999999999</v>
      </c>
    </row>
    <row r="116" spans="1:8" ht="55.5" customHeight="1" x14ac:dyDescent="0.3">
      <c r="A116" s="208" t="s">
        <v>215</v>
      </c>
      <c r="B116" s="231" t="s">
        <v>216</v>
      </c>
      <c r="C116" s="198" t="s">
        <v>217</v>
      </c>
      <c r="D116" s="21" t="str">
        <f>[2]ВСР!E98</f>
        <v>45011 00200</v>
      </c>
      <c r="E116" s="21"/>
      <c r="F116" s="108">
        <f>F117</f>
        <v>5879.8</v>
      </c>
      <c r="G116" s="108">
        <f t="shared" ref="G116:H116" si="40">G117</f>
        <v>7230.6</v>
      </c>
      <c r="H116" s="108">
        <f t="shared" si="40"/>
        <v>9281.4</v>
      </c>
    </row>
    <row r="117" spans="1:8" ht="37.5" x14ac:dyDescent="0.3">
      <c r="A117" s="208" t="s">
        <v>288</v>
      </c>
      <c r="B117" s="205" t="s">
        <v>44</v>
      </c>
      <c r="C117" s="198" t="s">
        <v>218</v>
      </c>
      <c r="D117" s="58" t="s">
        <v>129</v>
      </c>
      <c r="E117" s="21" t="s">
        <v>45</v>
      </c>
      <c r="F117" s="108">
        <f>'ВСР (2)'!G93</f>
        <v>5879.8</v>
      </c>
      <c r="G117" s="108">
        <f>'ВСР (2)'!H93</f>
        <v>7230.6</v>
      </c>
      <c r="H117" s="108">
        <f>'ВСР (2)'!I93</f>
        <v>9281.4</v>
      </c>
    </row>
    <row r="118" spans="1:8" ht="75" customHeight="1" x14ac:dyDescent="0.3">
      <c r="A118" s="208" t="s">
        <v>233</v>
      </c>
      <c r="B118" s="205" t="s">
        <v>173</v>
      </c>
      <c r="C118" s="198" t="s">
        <v>217</v>
      </c>
      <c r="D118" s="21" t="s">
        <v>243</v>
      </c>
      <c r="E118" s="21"/>
      <c r="F118" s="108">
        <f>F119</f>
        <v>1760.2</v>
      </c>
      <c r="G118" s="108">
        <f t="shared" ref="G118:H118" si="41">G119</f>
        <v>2192</v>
      </c>
      <c r="H118" s="108">
        <f t="shared" si="41"/>
        <v>2440.6999999999998</v>
      </c>
    </row>
    <row r="119" spans="1:8" ht="37.5" x14ac:dyDescent="0.3">
      <c r="A119" s="208" t="s">
        <v>289</v>
      </c>
      <c r="B119" s="205" t="s">
        <v>44</v>
      </c>
      <c r="C119" s="198" t="s">
        <v>218</v>
      </c>
      <c r="D119" s="21" t="s">
        <v>243</v>
      </c>
      <c r="E119" s="21" t="s">
        <v>45</v>
      </c>
      <c r="F119" s="108">
        <f>'ВСР (2)'!G95</f>
        <v>1760.2</v>
      </c>
      <c r="G119" s="108">
        <f>'ВСР (2)'!H95</f>
        <v>2192</v>
      </c>
      <c r="H119" s="108">
        <f>'ВСР (2)'!I95</f>
        <v>2440.6999999999998</v>
      </c>
    </row>
    <row r="120" spans="1:8" ht="53.25" customHeight="1" x14ac:dyDescent="0.3">
      <c r="A120" s="208" t="s">
        <v>491</v>
      </c>
      <c r="B120" s="205" t="s">
        <v>219</v>
      </c>
      <c r="C120" s="198" t="s">
        <v>127</v>
      </c>
      <c r="D120" s="21" t="str">
        <f>[2]ВСР!E101</f>
        <v>45009 00560</v>
      </c>
      <c r="E120" s="21"/>
      <c r="F120" s="108">
        <f>F121</f>
        <v>1400.9</v>
      </c>
      <c r="G120" s="108">
        <f t="shared" ref="G120:H120" si="42">G121</f>
        <v>2098.1</v>
      </c>
      <c r="H120" s="108" t="str">
        <f t="shared" si="42"/>
        <v>2082,5</v>
      </c>
    </row>
    <row r="121" spans="1:8" ht="37.5" x14ac:dyDescent="0.3">
      <c r="A121" s="208" t="s">
        <v>493</v>
      </c>
      <c r="B121" s="205" t="s">
        <v>44</v>
      </c>
      <c r="C121" s="198" t="s">
        <v>127</v>
      </c>
      <c r="D121" s="58" t="s">
        <v>130</v>
      </c>
      <c r="E121" s="21" t="s">
        <v>45</v>
      </c>
      <c r="F121" s="108">
        <f>'ВСР (2)'!G97</f>
        <v>1400.9</v>
      </c>
      <c r="G121" s="108">
        <f>'ВСР (2)'!H97</f>
        <v>2098.1</v>
      </c>
      <c r="H121" s="108" t="str">
        <f>'ВСР (2)'!I97</f>
        <v>2082,5</v>
      </c>
    </row>
    <row r="122" spans="1:8" ht="18.75" x14ac:dyDescent="0.3">
      <c r="A122" s="224" t="s">
        <v>220</v>
      </c>
      <c r="B122" s="236" t="s">
        <v>131</v>
      </c>
      <c r="C122" s="196" t="s">
        <v>221</v>
      </c>
      <c r="D122" s="57"/>
      <c r="E122" s="30"/>
      <c r="F122" s="110">
        <f>F126+F123</f>
        <v>7654.6</v>
      </c>
      <c r="G122" s="110">
        <f t="shared" ref="G122:H122" si="43">G126+G123</f>
        <v>7593.2000000000007</v>
      </c>
      <c r="H122" s="110">
        <f t="shared" si="43"/>
        <v>7900.5999999999995</v>
      </c>
    </row>
    <row r="123" spans="1:8" ht="18.75" x14ac:dyDescent="0.3">
      <c r="A123" s="198" t="s">
        <v>222</v>
      </c>
      <c r="B123" s="205" t="s">
        <v>406</v>
      </c>
      <c r="C123" s="234" t="s">
        <v>175</v>
      </c>
      <c r="D123" s="58"/>
      <c r="E123" s="21"/>
      <c r="F123" s="108">
        <f>F124</f>
        <v>657.5</v>
      </c>
      <c r="G123" s="108">
        <f t="shared" ref="G123:H124" si="44">G124</f>
        <v>543.70000000000005</v>
      </c>
      <c r="H123" s="108">
        <f t="shared" si="44"/>
        <v>543.70000000000005</v>
      </c>
    </row>
    <row r="124" spans="1:8" ht="131.25" x14ac:dyDescent="0.3">
      <c r="A124" s="208" t="s">
        <v>300</v>
      </c>
      <c r="B124" s="205" t="s">
        <v>531</v>
      </c>
      <c r="C124" s="234" t="s">
        <v>407</v>
      </c>
      <c r="D124" s="21" t="str">
        <f>[2]ВСР!E105</f>
        <v>50581 00230</v>
      </c>
      <c r="E124" s="21"/>
      <c r="F124" s="108">
        <f>F125</f>
        <v>657.5</v>
      </c>
      <c r="G124" s="108">
        <f t="shared" si="44"/>
        <v>543.70000000000005</v>
      </c>
      <c r="H124" s="108">
        <f t="shared" si="44"/>
        <v>543.70000000000005</v>
      </c>
    </row>
    <row r="125" spans="1:8" ht="18.75" x14ac:dyDescent="0.3">
      <c r="A125" s="208" t="s">
        <v>290</v>
      </c>
      <c r="B125" s="205" t="s">
        <v>135</v>
      </c>
      <c r="C125" s="234" t="s">
        <v>407</v>
      </c>
      <c r="D125" s="58" t="s">
        <v>134</v>
      </c>
      <c r="E125" s="21" t="s">
        <v>136</v>
      </c>
      <c r="F125" s="108">
        <f>'ВСР (2)'!G101</f>
        <v>657.5</v>
      </c>
      <c r="G125" s="108">
        <f>'ВСР (2)'!H101</f>
        <v>543.70000000000005</v>
      </c>
      <c r="H125" s="108">
        <f>'ВСР (2)'!I101</f>
        <v>543.70000000000005</v>
      </c>
    </row>
    <row r="126" spans="1:8" ht="18.75" x14ac:dyDescent="0.3">
      <c r="A126" s="208" t="s">
        <v>223</v>
      </c>
      <c r="B126" s="205" t="s">
        <v>224</v>
      </c>
      <c r="C126" s="198" t="s">
        <v>182</v>
      </c>
      <c r="D126" s="58"/>
      <c r="E126" s="21"/>
      <c r="F126" s="108">
        <f>F130+F132+F129+F128</f>
        <v>6997.1</v>
      </c>
      <c r="G126" s="108">
        <f t="shared" ref="G126:H126" si="45">G130+G132+G129+G128</f>
        <v>7049.5000000000009</v>
      </c>
      <c r="H126" s="108">
        <f t="shared" si="45"/>
        <v>7356.9</v>
      </c>
    </row>
    <row r="127" spans="1:8" ht="56.25" x14ac:dyDescent="0.3">
      <c r="A127" s="208" t="s">
        <v>225</v>
      </c>
      <c r="B127" s="205" t="s">
        <v>532</v>
      </c>
      <c r="C127" s="198" t="s">
        <v>226</v>
      </c>
      <c r="D127" s="58"/>
      <c r="E127" s="21"/>
      <c r="F127" s="108">
        <f>F128+F129</f>
        <v>0</v>
      </c>
      <c r="G127" s="108">
        <f t="shared" ref="G127:H127" si="46">G128+G129</f>
        <v>1.4</v>
      </c>
      <c r="H127" s="108">
        <f t="shared" si="46"/>
        <v>0</v>
      </c>
    </row>
    <row r="128" spans="1:8" ht="56.25" x14ac:dyDescent="0.3">
      <c r="A128" s="208" t="s">
        <v>291</v>
      </c>
      <c r="B128" s="237" t="s">
        <v>533</v>
      </c>
      <c r="C128" s="198" t="s">
        <v>226</v>
      </c>
      <c r="D128" s="219">
        <v>920100460</v>
      </c>
      <c r="E128" s="21" t="s">
        <v>38</v>
      </c>
      <c r="F128" s="108">
        <f>'ВСР (2)'!G104</f>
        <v>0</v>
      </c>
      <c r="G128" s="108">
        <f>'ВСР (2)'!H104</f>
        <v>0.6</v>
      </c>
      <c r="H128" s="108">
        <f>'ВСР (2)'!I104</f>
        <v>0</v>
      </c>
    </row>
    <row r="129" spans="1:8" ht="37.5" x14ac:dyDescent="0.3">
      <c r="A129" s="208" t="s">
        <v>499</v>
      </c>
      <c r="B129" s="237" t="s">
        <v>534</v>
      </c>
      <c r="C129" s="198" t="s">
        <v>226</v>
      </c>
      <c r="D129" s="21" t="s">
        <v>41</v>
      </c>
      <c r="E129" s="21" t="s">
        <v>38</v>
      </c>
      <c r="F129" s="108">
        <f>'ВСР (2)'!G105</f>
        <v>0</v>
      </c>
      <c r="G129" s="108">
        <f>'ВСР (2)'!H105</f>
        <v>0.8</v>
      </c>
      <c r="H129" s="108">
        <f>'ВСР (2)'!I105</f>
        <v>0</v>
      </c>
    </row>
    <row r="130" spans="1:8" ht="75" customHeight="1" x14ac:dyDescent="0.3">
      <c r="A130" s="208" t="s">
        <v>500</v>
      </c>
      <c r="B130" s="238" t="s">
        <v>139</v>
      </c>
      <c r="C130" s="198" t="s">
        <v>226</v>
      </c>
      <c r="D130" s="21" t="str">
        <f>[2]ВСР!E108</f>
        <v>51100 G0860</v>
      </c>
      <c r="E130" s="18"/>
      <c r="F130" s="108">
        <f>F131</f>
        <v>4703.7</v>
      </c>
      <c r="G130" s="108">
        <f t="shared" ref="G130:H130" si="47">G131</f>
        <v>4754.7</v>
      </c>
      <c r="H130" s="108">
        <f t="shared" si="47"/>
        <v>4939.8</v>
      </c>
    </row>
    <row r="131" spans="1:8" ht="21" customHeight="1" x14ac:dyDescent="0.3">
      <c r="A131" s="208" t="s">
        <v>501</v>
      </c>
      <c r="B131" s="239" t="s">
        <v>135</v>
      </c>
      <c r="C131" s="198" t="s">
        <v>226</v>
      </c>
      <c r="D131" s="58" t="s">
        <v>140</v>
      </c>
      <c r="E131" s="21" t="s">
        <v>136</v>
      </c>
      <c r="F131" s="109">
        <f>'ВСР (2)'!G107</f>
        <v>4703.7</v>
      </c>
      <c r="G131" s="109">
        <f>'ВСР (2)'!H107</f>
        <v>4754.7</v>
      </c>
      <c r="H131" s="109">
        <f>'ВСР (2)'!I107</f>
        <v>4939.8</v>
      </c>
    </row>
    <row r="132" spans="1:8" ht="60.75" customHeight="1" x14ac:dyDescent="0.3">
      <c r="A132" s="208" t="s">
        <v>535</v>
      </c>
      <c r="B132" s="205" t="s">
        <v>141</v>
      </c>
      <c r="C132" s="198" t="s">
        <v>226</v>
      </c>
      <c r="D132" s="38" t="str">
        <f>[2]ВСР!E110</f>
        <v>51100 G0870</v>
      </c>
      <c r="E132" s="21"/>
      <c r="F132" s="109">
        <f>F133</f>
        <v>2293.4</v>
      </c>
      <c r="G132" s="109">
        <f t="shared" ref="G132:H132" si="48">G133</f>
        <v>2293.4</v>
      </c>
      <c r="H132" s="109">
        <f t="shared" si="48"/>
        <v>2417.1</v>
      </c>
    </row>
    <row r="133" spans="1:8" ht="21.95" customHeight="1" x14ac:dyDescent="0.3">
      <c r="A133" s="208" t="s">
        <v>536</v>
      </c>
      <c r="B133" s="214" t="s">
        <v>135</v>
      </c>
      <c r="C133" s="198" t="s">
        <v>226</v>
      </c>
      <c r="D133" s="58" t="s">
        <v>142</v>
      </c>
      <c r="E133" s="21" t="s">
        <v>136</v>
      </c>
      <c r="F133" s="109">
        <f>'ВСР (2)'!G109</f>
        <v>2293.4</v>
      </c>
      <c r="G133" s="109">
        <f>'ВСР (2)'!H109</f>
        <v>2293.4</v>
      </c>
      <c r="H133" s="109">
        <f>'ВСР (2)'!I109</f>
        <v>2417.1</v>
      </c>
    </row>
    <row r="134" spans="1:8" ht="17.25" customHeight="1" x14ac:dyDescent="0.3">
      <c r="A134" s="224" t="s">
        <v>228</v>
      </c>
      <c r="B134" s="240" t="s">
        <v>171</v>
      </c>
      <c r="C134" s="196" t="s">
        <v>185</v>
      </c>
      <c r="D134" s="60"/>
      <c r="E134" s="21"/>
      <c r="F134" s="107">
        <f>F135</f>
        <v>23.5</v>
      </c>
      <c r="G134" s="107">
        <f t="shared" ref="G134:H136" si="49">G135</f>
        <v>35</v>
      </c>
      <c r="H134" s="107" t="str">
        <f t="shared" si="49"/>
        <v>36,9</v>
      </c>
    </row>
    <row r="135" spans="1:8" ht="15.75" customHeight="1" x14ac:dyDescent="0.3">
      <c r="A135" s="208" t="s">
        <v>229</v>
      </c>
      <c r="B135" s="173" t="s">
        <v>172</v>
      </c>
      <c r="C135" s="198" t="s">
        <v>176</v>
      </c>
      <c r="D135" s="60"/>
      <c r="E135" s="21"/>
      <c r="F135" s="109">
        <f>F136</f>
        <v>23.5</v>
      </c>
      <c r="G135" s="109">
        <f t="shared" si="49"/>
        <v>35</v>
      </c>
      <c r="H135" s="109" t="str">
        <f t="shared" si="49"/>
        <v>36,9</v>
      </c>
    </row>
    <row r="136" spans="1:8" ht="135" customHeight="1" x14ac:dyDescent="0.3">
      <c r="A136" s="208" t="s">
        <v>230</v>
      </c>
      <c r="B136" s="174" t="s">
        <v>170</v>
      </c>
      <c r="C136" s="198" t="s">
        <v>234</v>
      </c>
      <c r="D136" s="60" t="s">
        <v>169</v>
      </c>
      <c r="E136" s="21"/>
      <c r="F136" s="109">
        <f>F137</f>
        <v>23.5</v>
      </c>
      <c r="G136" s="109">
        <f t="shared" si="49"/>
        <v>35</v>
      </c>
      <c r="H136" s="109" t="str">
        <f t="shared" si="49"/>
        <v>36,9</v>
      </c>
    </row>
    <row r="137" spans="1:8" ht="36" customHeight="1" x14ac:dyDescent="0.3">
      <c r="A137" s="208" t="s">
        <v>293</v>
      </c>
      <c r="B137" s="25" t="s">
        <v>44</v>
      </c>
      <c r="C137" s="198" t="s">
        <v>234</v>
      </c>
      <c r="D137" s="60" t="s">
        <v>169</v>
      </c>
      <c r="E137" s="21" t="s">
        <v>45</v>
      </c>
      <c r="F137" s="109">
        <f>'ВСР (2)'!G113</f>
        <v>23.5</v>
      </c>
      <c r="G137" s="109">
        <f>'ВСР (2)'!H113</f>
        <v>35</v>
      </c>
      <c r="H137" s="109" t="str">
        <f>'ВСР (2)'!I113</f>
        <v>36,9</v>
      </c>
    </row>
    <row r="138" spans="1:8" ht="18.75" x14ac:dyDescent="0.3">
      <c r="A138" s="224" t="s">
        <v>221</v>
      </c>
      <c r="B138" s="232" t="s">
        <v>160</v>
      </c>
      <c r="C138" s="196" t="s">
        <v>194</v>
      </c>
      <c r="D138" s="61"/>
      <c r="E138" s="30"/>
      <c r="F138" s="107">
        <f>F139</f>
        <v>2043.3</v>
      </c>
      <c r="G138" s="107">
        <f t="shared" ref="G138:H140" si="50">G139</f>
        <v>2532.5</v>
      </c>
      <c r="H138" s="107" t="str">
        <f t="shared" si="50"/>
        <v>2441,5</v>
      </c>
    </row>
    <row r="139" spans="1:8" ht="18.75" x14ac:dyDescent="0.3">
      <c r="A139" s="208" t="s">
        <v>235</v>
      </c>
      <c r="B139" s="204" t="s">
        <v>162</v>
      </c>
      <c r="C139" s="198" t="s">
        <v>176</v>
      </c>
      <c r="D139" s="58"/>
      <c r="E139" s="21"/>
      <c r="F139" s="109">
        <f>F140</f>
        <v>2043.3</v>
      </c>
      <c r="G139" s="109">
        <f t="shared" si="50"/>
        <v>2532.5</v>
      </c>
      <c r="H139" s="109" t="str">
        <f t="shared" si="50"/>
        <v>2441,5</v>
      </c>
    </row>
    <row r="140" spans="1:8" ht="166.5" customHeight="1" x14ac:dyDescent="0.3">
      <c r="A140" s="208" t="s">
        <v>236</v>
      </c>
      <c r="B140" s="231" t="s">
        <v>164</v>
      </c>
      <c r="C140" s="198" t="s">
        <v>231</v>
      </c>
      <c r="D140" s="21" t="str">
        <f>[2]ВСР!E131</f>
        <v>45701 00250</v>
      </c>
      <c r="E140" s="21"/>
      <c r="F140" s="109">
        <f>F141</f>
        <v>2043.3</v>
      </c>
      <c r="G140" s="109">
        <f t="shared" si="50"/>
        <v>2532.5</v>
      </c>
      <c r="H140" s="109" t="str">
        <f t="shared" si="50"/>
        <v>2441,5</v>
      </c>
    </row>
    <row r="141" spans="1:8" ht="37.5" x14ac:dyDescent="0.3">
      <c r="A141" s="208" t="s">
        <v>537</v>
      </c>
      <c r="B141" s="205" t="s">
        <v>44</v>
      </c>
      <c r="C141" s="198" t="s">
        <v>231</v>
      </c>
      <c r="D141" s="58" t="s">
        <v>165</v>
      </c>
      <c r="E141" s="21" t="s">
        <v>45</v>
      </c>
      <c r="F141" s="109">
        <f>'ВСР (2)'!G136</f>
        <v>2043.3</v>
      </c>
      <c r="G141" s="109">
        <f>'ВСР (2)'!H136</f>
        <v>2532.5</v>
      </c>
      <c r="H141" s="109" t="str">
        <f>'ВСР (2)'!I136</f>
        <v>2441,5</v>
      </c>
    </row>
    <row r="142" spans="1:8" ht="20.25" x14ac:dyDescent="0.3">
      <c r="A142" s="241"/>
      <c r="B142" s="242" t="s">
        <v>166</v>
      </c>
      <c r="C142" s="243"/>
      <c r="D142" s="244"/>
      <c r="E142" s="243"/>
      <c r="F142" s="245">
        <f>F10+F61+F65+F71+F97+F114+F122+F138+F134+F35+F93</f>
        <v>76776.000000000015</v>
      </c>
      <c r="G142" s="245">
        <f t="shared" ref="G142:H142" si="51">G10+G61+G65+G71+G97+G114+G122+G138+G134+G35+G93</f>
        <v>78339.7</v>
      </c>
      <c r="H142" s="245">
        <f t="shared" si="51"/>
        <v>73089.7</v>
      </c>
    </row>
    <row r="143" spans="1:8" ht="18.75" hidden="1" x14ac:dyDescent="0.3">
      <c r="A143" s="246"/>
      <c r="G143" s="248"/>
      <c r="H143" s="248"/>
    </row>
    <row r="144" spans="1:8" ht="18.75" hidden="1" x14ac:dyDescent="0.3">
      <c r="F144" s="250">
        <v>52719.9</v>
      </c>
      <c r="G144" s="248"/>
      <c r="H144" s="248"/>
    </row>
    <row r="145" spans="1:20" hidden="1" x14ac:dyDescent="0.2">
      <c r="G145" s="248"/>
      <c r="H145" s="248"/>
    </row>
    <row r="146" spans="1:20" hidden="1" x14ac:dyDescent="0.2">
      <c r="E146" s="151" t="s">
        <v>232</v>
      </c>
      <c r="F146" s="251">
        <f>F142-F144</f>
        <v>24056.100000000013</v>
      </c>
      <c r="G146" s="248"/>
      <c r="H146" s="248"/>
    </row>
    <row r="147" spans="1:20" hidden="1" x14ac:dyDescent="0.2">
      <c r="G147" s="248"/>
      <c r="H147" s="248"/>
    </row>
    <row r="148" spans="1:20" hidden="1" x14ac:dyDescent="0.2">
      <c r="G148" s="248"/>
      <c r="H148" s="248"/>
    </row>
    <row r="149" spans="1:20" hidden="1" x14ac:dyDescent="0.2">
      <c r="A149" s="1"/>
      <c r="B149" s="1"/>
      <c r="C149" s="1"/>
      <c r="D149" s="1"/>
      <c r="E149" s="1"/>
      <c r="G149" s="248"/>
      <c r="H149" s="248"/>
    </row>
    <row r="150" spans="1:20" hidden="1" x14ac:dyDescent="0.2">
      <c r="A150" s="1"/>
      <c r="B150" s="1"/>
      <c r="C150" s="1"/>
      <c r="D150" s="1"/>
      <c r="E150" s="1"/>
      <c r="G150" s="248"/>
      <c r="H150" s="248"/>
    </row>
    <row r="151" spans="1:20" hidden="1" x14ac:dyDescent="0.2">
      <c r="A151" s="1"/>
      <c r="B151" s="1"/>
      <c r="C151" s="1"/>
      <c r="D151" s="1"/>
      <c r="E151" s="1"/>
      <c r="G151" s="248"/>
      <c r="H151" s="248"/>
    </row>
    <row r="152" spans="1:20" x14ac:dyDescent="0.2">
      <c r="A152" s="1"/>
      <c r="B152" s="1"/>
      <c r="C152" s="1"/>
      <c r="D152" s="1"/>
      <c r="E152" s="1"/>
      <c r="G152" s="248"/>
      <c r="H152" s="248"/>
    </row>
    <row r="153" spans="1:20" x14ac:dyDescent="0.2">
      <c r="A153" s="1"/>
      <c r="B153" s="1"/>
      <c r="C153" s="1"/>
      <c r="D153" s="1"/>
      <c r="E153" s="1"/>
      <c r="F153" s="251"/>
    </row>
    <row r="155" spans="1:20" ht="22.5" x14ac:dyDescent="0.3">
      <c r="A155" s="1"/>
      <c r="B155" s="1"/>
      <c r="C155" s="1"/>
      <c r="D155" s="1"/>
      <c r="E155" s="1"/>
      <c r="F155" s="252"/>
      <c r="T155" s="63"/>
    </row>
  </sheetData>
  <autoFilter ref="A7:F142"/>
  <mergeCells count="8">
    <mergeCell ref="A5:H5"/>
    <mergeCell ref="A7:A8"/>
    <mergeCell ref="B7:B8"/>
    <mergeCell ref="C7:C8"/>
    <mergeCell ref="D7:D8"/>
    <mergeCell ref="E7:E8"/>
    <mergeCell ref="F7:F8"/>
    <mergeCell ref="G7:H7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5" manualBreakCount="5">
    <brk id="31" max="7" man="1"/>
    <brk id="60" max="7" man="1"/>
    <brk id="92" max="7" man="1"/>
    <brk id="113" max="7" man="1"/>
    <brk id="1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topLeftCell="A10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257" customWidth="1"/>
    <col min="2" max="2" width="35.85546875" style="254" customWidth="1"/>
    <col min="3" max="3" width="18.28515625" style="255" customWidth="1"/>
    <col min="4" max="5" width="12" style="67" customWidth="1"/>
    <col min="6" max="15" width="8.85546875" style="67"/>
  </cols>
  <sheetData>
    <row r="1" spans="1:5" x14ac:dyDescent="0.25">
      <c r="A1" s="253"/>
      <c r="E1" s="256" t="s">
        <v>538</v>
      </c>
    </row>
    <row r="2" spans="1:5" x14ac:dyDescent="0.25">
      <c r="E2" s="256" t="s">
        <v>17</v>
      </c>
    </row>
    <row r="3" spans="1:5" x14ac:dyDescent="0.25">
      <c r="E3" s="256" t="s">
        <v>16</v>
      </c>
    </row>
    <row r="4" spans="1:5" x14ac:dyDescent="0.25">
      <c r="E4" s="256" t="s">
        <v>590</v>
      </c>
    </row>
    <row r="6" spans="1:5" ht="30.75" customHeight="1" x14ac:dyDescent="0.25">
      <c r="A6" s="297" t="s">
        <v>560</v>
      </c>
      <c r="B6" s="297"/>
      <c r="C6" s="297"/>
      <c r="D6" s="297"/>
      <c r="E6" s="297"/>
    </row>
    <row r="7" spans="1:5" x14ac:dyDescent="0.25">
      <c r="E7" s="85" t="s">
        <v>384</v>
      </c>
    </row>
    <row r="8" spans="1:5" ht="47.25" customHeight="1" x14ac:dyDescent="0.25">
      <c r="A8" s="298" t="s">
        <v>246</v>
      </c>
      <c r="B8" s="298" t="s">
        <v>247</v>
      </c>
      <c r="C8" s="300" t="s">
        <v>380</v>
      </c>
      <c r="D8" s="302" t="s">
        <v>381</v>
      </c>
      <c r="E8" s="302"/>
    </row>
    <row r="9" spans="1:5" ht="15.75" customHeight="1" x14ac:dyDescent="0.25">
      <c r="A9" s="299"/>
      <c r="B9" s="299"/>
      <c r="C9" s="301"/>
      <c r="D9" s="258" t="s">
        <v>382</v>
      </c>
      <c r="E9" s="258" t="s">
        <v>383</v>
      </c>
    </row>
    <row r="10" spans="1:5" x14ac:dyDescent="0.25">
      <c r="A10" s="259">
        <v>1</v>
      </c>
      <c r="B10" s="258">
        <v>2</v>
      </c>
      <c r="C10" s="260">
        <v>3</v>
      </c>
      <c r="D10" s="261">
        <v>4</v>
      </c>
      <c r="E10" s="261">
        <v>5</v>
      </c>
    </row>
    <row r="11" spans="1:5" ht="30.75" customHeight="1" x14ac:dyDescent="0.25">
      <c r="A11" s="262" t="s">
        <v>248</v>
      </c>
      <c r="B11" s="263" t="s">
        <v>249</v>
      </c>
      <c r="C11" s="264">
        <f>C12</f>
        <v>4893</v>
      </c>
      <c r="D11" s="264">
        <f t="shared" ref="D11:E11" si="0">D12</f>
        <v>0</v>
      </c>
      <c r="E11" s="264">
        <f t="shared" si="0"/>
        <v>0</v>
      </c>
    </row>
    <row r="12" spans="1:5" ht="31.5" customHeight="1" x14ac:dyDescent="0.25">
      <c r="A12" s="262" t="s">
        <v>250</v>
      </c>
      <c r="B12" s="265" t="s">
        <v>251</v>
      </c>
      <c r="C12" s="264">
        <f>C13+C18</f>
        <v>4893</v>
      </c>
      <c r="D12" s="264">
        <f t="shared" ref="D12:E12" si="1">D13+D18</f>
        <v>0</v>
      </c>
      <c r="E12" s="264">
        <f t="shared" si="1"/>
        <v>0</v>
      </c>
    </row>
    <row r="13" spans="1:5" ht="15" customHeight="1" x14ac:dyDescent="0.25">
      <c r="A13" s="262" t="s">
        <v>252</v>
      </c>
      <c r="B13" s="265" t="s">
        <v>253</v>
      </c>
      <c r="C13" s="264">
        <f>C14</f>
        <v>-71883.000000000015</v>
      </c>
      <c r="D13" s="264">
        <f t="shared" ref="D13:E15" si="2">D14</f>
        <v>-78339.7</v>
      </c>
      <c r="E13" s="264">
        <f t="shared" si="2"/>
        <v>-73089.7</v>
      </c>
    </row>
    <row r="14" spans="1:5" ht="28.5" customHeight="1" x14ac:dyDescent="0.25">
      <c r="A14" s="262" t="s">
        <v>254</v>
      </c>
      <c r="B14" s="265" t="s">
        <v>255</v>
      </c>
      <c r="C14" s="264">
        <f>C15</f>
        <v>-71883.000000000015</v>
      </c>
      <c r="D14" s="264">
        <f t="shared" si="2"/>
        <v>-78339.7</v>
      </c>
      <c r="E14" s="264">
        <f t="shared" si="2"/>
        <v>-73089.7</v>
      </c>
    </row>
    <row r="15" spans="1:5" ht="30" customHeight="1" x14ac:dyDescent="0.25">
      <c r="A15" s="262" t="s">
        <v>256</v>
      </c>
      <c r="B15" s="265" t="s">
        <v>257</v>
      </c>
      <c r="C15" s="264">
        <f>C16</f>
        <v>-71883.000000000015</v>
      </c>
      <c r="D15" s="264">
        <f t="shared" si="2"/>
        <v>-78339.7</v>
      </c>
      <c r="E15" s="264">
        <f t="shared" si="2"/>
        <v>-73089.7</v>
      </c>
    </row>
    <row r="16" spans="1:5" ht="60" customHeight="1" x14ac:dyDescent="0.25">
      <c r="A16" s="262" t="s">
        <v>258</v>
      </c>
      <c r="B16" s="265" t="s">
        <v>259</v>
      </c>
      <c r="C16" s="264">
        <f>-Доходы!E64</f>
        <v>-71883.000000000015</v>
      </c>
      <c r="D16" s="264">
        <f>-Доходы!F64</f>
        <v>-78339.7</v>
      </c>
      <c r="E16" s="264">
        <f>-Доходы!G64</f>
        <v>-73089.7</v>
      </c>
    </row>
    <row r="17" spans="1:5" ht="14.25" customHeight="1" x14ac:dyDescent="0.25">
      <c r="A17" s="262" t="s">
        <v>302</v>
      </c>
      <c r="B17" s="265" t="s">
        <v>303</v>
      </c>
      <c r="C17" s="264">
        <f>C18</f>
        <v>76776.000000000015</v>
      </c>
      <c r="D17" s="264">
        <f t="shared" ref="D17:E19" si="3">D18</f>
        <v>78339.700000000012</v>
      </c>
      <c r="E17" s="264">
        <f t="shared" si="3"/>
        <v>73089.7</v>
      </c>
    </row>
    <row r="18" spans="1:5" ht="29.25" customHeight="1" x14ac:dyDescent="0.25">
      <c r="A18" s="262" t="s">
        <v>260</v>
      </c>
      <c r="B18" s="265" t="s">
        <v>261</v>
      </c>
      <c r="C18" s="264">
        <f>C19</f>
        <v>76776.000000000015</v>
      </c>
      <c r="D18" s="264">
        <f t="shared" si="3"/>
        <v>78339.700000000012</v>
      </c>
      <c r="E18" s="264">
        <f t="shared" si="3"/>
        <v>73089.7</v>
      </c>
    </row>
    <row r="19" spans="1:5" ht="30.75" customHeight="1" x14ac:dyDescent="0.25">
      <c r="A19" s="262" t="s">
        <v>262</v>
      </c>
      <c r="B19" s="265" t="s">
        <v>263</v>
      </c>
      <c r="C19" s="264">
        <f>C20</f>
        <v>76776.000000000015</v>
      </c>
      <c r="D19" s="264">
        <f t="shared" si="3"/>
        <v>78339.700000000012</v>
      </c>
      <c r="E19" s="264">
        <f t="shared" si="3"/>
        <v>73089.7</v>
      </c>
    </row>
    <row r="20" spans="1:5" ht="60" customHeight="1" x14ac:dyDescent="0.25">
      <c r="A20" s="262" t="s">
        <v>264</v>
      </c>
      <c r="B20" s="265" t="s">
        <v>265</v>
      </c>
      <c r="C20" s="264">
        <f>'ВСР (2)'!G146</f>
        <v>76776.000000000015</v>
      </c>
      <c r="D20" s="264">
        <f>'ВСР (2)'!H146</f>
        <v>78339.700000000012</v>
      </c>
      <c r="E20" s="265">
        <f>'ВСР (2)'!I146</f>
        <v>73089.7</v>
      </c>
    </row>
  </sheetData>
  <mergeCells count="5">
    <mergeCell ref="A6:E6"/>
    <mergeCell ref="A8:A9"/>
    <mergeCell ref="B8:B9"/>
    <mergeCell ref="C8:C9"/>
    <mergeCell ref="D8:E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 (2)</vt:lpstr>
      <vt:lpstr>Прилож.3 Распр.по ассигн. (2)</vt:lpstr>
      <vt:lpstr>Приложение 4 Источники (2)</vt:lpstr>
      <vt:lpstr>'ВСР (2)'!Область_печати</vt:lpstr>
      <vt:lpstr>Доходы!Область_печати</vt:lpstr>
      <vt:lpstr>'Прилож.3 Распр.по ассигн. (2)'!Область_печати</vt:lpstr>
      <vt:lpstr>'Приложение 4 Источники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2019-01-15T12:29:33Z</dcterms:modified>
</cp:coreProperties>
</file>