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240" windowWidth="1980" windowHeight="1170" activeTab="2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ВСР!$A$8:$G$143</definedName>
    <definedName name="_xlnm._FilterDatabase" localSheetId="2" hidden="1">'Прилож.3 Распр.по ассигн.'!$A$7:$F$138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ВСР!$A$1:$I$143</definedName>
    <definedName name="_xlnm.Print_Area" localSheetId="0">Доходы!$A$1:$G$57</definedName>
    <definedName name="_xlnm.Print_Area" localSheetId="2">'Прилож.3 Распр.по ассигн.'!$A$1:$H$140</definedName>
    <definedName name="_xlnm.Print_Area" localSheetId="3">'Приложение 4 Источники'!$A$1:$E$32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 refMode="R1C1"/>
</workbook>
</file>

<file path=xl/calcChain.xml><?xml version="1.0" encoding="utf-8"?>
<calcChain xmlns="http://schemas.openxmlformats.org/spreadsheetml/2006/main">
  <c r="G54" i="8" l="1"/>
  <c r="G58" i="8"/>
  <c r="F36" i="9" l="1"/>
  <c r="F34" i="9"/>
  <c r="G137" i="8"/>
  <c r="G122" i="8"/>
  <c r="G93" i="8" l="1"/>
  <c r="G140" i="8"/>
  <c r="F39" i="9"/>
  <c r="F37" i="9" s="1"/>
  <c r="F33" i="9" s="1"/>
  <c r="G132" i="8"/>
  <c r="F21" i="11" l="1"/>
  <c r="E21" i="11"/>
  <c r="G21" i="11"/>
  <c r="G56" i="9" l="1"/>
  <c r="H27" i="8"/>
  <c r="I27" i="8"/>
  <c r="G27" i="8"/>
  <c r="F44" i="9"/>
  <c r="H44" i="9"/>
  <c r="G44" i="9"/>
  <c r="E14" i="11" l="1"/>
  <c r="H37" i="9" l="1"/>
  <c r="G37" i="9"/>
  <c r="G123" i="9"/>
  <c r="H123" i="9"/>
  <c r="F123" i="9"/>
  <c r="D54" i="9" l="1"/>
  <c r="D53" i="9" s="1"/>
  <c r="H53" i="9"/>
  <c r="H52" i="9" s="1"/>
  <c r="G53" i="9"/>
  <c r="G52" i="9" s="1"/>
  <c r="F53" i="9"/>
  <c r="F52" i="9" s="1"/>
  <c r="I31" i="8"/>
  <c r="H31" i="8"/>
  <c r="G31" i="8"/>
  <c r="E17" i="11"/>
  <c r="D52" i="9" l="1"/>
  <c r="G121" i="8"/>
  <c r="G34" i="8" l="1"/>
  <c r="D41" i="9" l="1"/>
  <c r="H99" i="8"/>
  <c r="I99" i="8"/>
  <c r="G99" i="8"/>
  <c r="F26" i="11" l="1"/>
  <c r="F25" i="11" s="1"/>
  <c r="G26" i="11"/>
  <c r="G25" i="11" s="1"/>
  <c r="E26" i="11"/>
  <c r="E25" i="11" s="1"/>
  <c r="E44" i="11"/>
  <c r="E43" i="11" s="1"/>
  <c r="G24" i="9" l="1"/>
  <c r="H24" i="9"/>
  <c r="G33" i="9"/>
  <c r="H33" i="9"/>
  <c r="H87" i="9"/>
  <c r="G87" i="9"/>
  <c r="F87" i="9"/>
  <c r="F85" i="9"/>
  <c r="H85" i="9"/>
  <c r="G85" i="9"/>
  <c r="F68" i="9"/>
  <c r="F67" i="9" s="1"/>
  <c r="H67" i="9"/>
  <c r="G67" i="9"/>
  <c r="F48" i="9"/>
  <c r="H48" i="9"/>
  <c r="G48" i="9"/>
  <c r="F109" i="9" l="1"/>
  <c r="F108" i="9" s="1"/>
  <c r="H108" i="9"/>
  <c r="G108" i="9"/>
  <c r="E46" i="11"/>
  <c r="G33" i="8"/>
  <c r="I140" i="8"/>
  <c r="H140" i="8"/>
  <c r="I137" i="8"/>
  <c r="H137" i="8"/>
  <c r="I84" i="8"/>
  <c r="H84" i="8"/>
  <c r="G84" i="8"/>
  <c r="G61" i="8"/>
  <c r="I45" i="8"/>
  <c r="H45" i="8"/>
  <c r="G45" i="8"/>
  <c r="I135" i="8" l="1"/>
  <c r="I136" i="8"/>
  <c r="G135" i="8"/>
  <c r="G134" i="8" s="1"/>
  <c r="G136" i="8"/>
  <c r="H135" i="8"/>
  <c r="H134" i="8" s="1"/>
  <c r="H133" i="8" s="1"/>
  <c r="H136" i="8"/>
  <c r="G133" i="8"/>
  <c r="G14" i="8"/>
  <c r="I134" i="8" l="1"/>
  <c r="I133" i="8" s="1"/>
  <c r="E16" i="11"/>
  <c r="E33" i="11" l="1"/>
  <c r="G136" i="9" l="1"/>
  <c r="G135" i="9" s="1"/>
  <c r="G134" i="9" s="1"/>
  <c r="H136" i="9"/>
  <c r="H135" i="9" s="1"/>
  <c r="H134" i="9" s="1"/>
  <c r="G132" i="9"/>
  <c r="G131" i="9" s="1"/>
  <c r="G130" i="9" s="1"/>
  <c r="H132" i="9"/>
  <c r="H131" i="9" s="1"/>
  <c r="H130" i="9" s="1"/>
  <c r="G128" i="9"/>
  <c r="H128" i="9"/>
  <c r="G126" i="9"/>
  <c r="H126" i="9"/>
  <c r="G120" i="9"/>
  <c r="G119" i="9" s="1"/>
  <c r="H120" i="9"/>
  <c r="H119" i="9" s="1"/>
  <c r="G116" i="9"/>
  <c r="H116" i="9"/>
  <c r="G114" i="9"/>
  <c r="H114" i="9"/>
  <c r="G112" i="9"/>
  <c r="H112" i="9"/>
  <c r="G106" i="9"/>
  <c r="H106" i="9"/>
  <c r="G104" i="9"/>
  <c r="H104" i="9"/>
  <c r="G100" i="9"/>
  <c r="H100" i="9"/>
  <c r="G98" i="9"/>
  <c r="H98" i="9"/>
  <c r="G95" i="9"/>
  <c r="G94" i="9" s="1"/>
  <c r="H95" i="9"/>
  <c r="H94" i="9" s="1"/>
  <c r="G91" i="9"/>
  <c r="G89" i="9" s="1"/>
  <c r="H91" i="9"/>
  <c r="H89" i="9" s="1"/>
  <c r="G83" i="9"/>
  <c r="H83" i="9"/>
  <c r="G81" i="9"/>
  <c r="H81" i="9"/>
  <c r="G79" i="9"/>
  <c r="H79" i="9"/>
  <c r="G77" i="9"/>
  <c r="H77" i="9"/>
  <c r="G75" i="9"/>
  <c r="H75" i="9"/>
  <c r="G73" i="9"/>
  <c r="H73" i="9"/>
  <c r="G71" i="9"/>
  <c r="H71" i="9"/>
  <c r="G65" i="9"/>
  <c r="H65" i="9"/>
  <c r="G61" i="9"/>
  <c r="G60" i="9" s="1"/>
  <c r="G59" i="9" s="1"/>
  <c r="H61" i="9"/>
  <c r="H60" i="9" s="1"/>
  <c r="H59" i="9" s="1"/>
  <c r="H102" i="9"/>
  <c r="G102" i="9"/>
  <c r="G55" i="9"/>
  <c r="H55" i="9"/>
  <c r="G50" i="9"/>
  <c r="H50" i="9"/>
  <c r="G46" i="9"/>
  <c r="G43" i="9" s="1"/>
  <c r="H46" i="9"/>
  <c r="H43" i="9" s="1"/>
  <c r="G41" i="9"/>
  <c r="G40" i="9" s="1"/>
  <c r="H41" i="9"/>
  <c r="H40" i="9" s="1"/>
  <c r="G30" i="9"/>
  <c r="H30" i="9"/>
  <c r="G26" i="9"/>
  <c r="H26" i="9"/>
  <c r="H23" i="9" s="1"/>
  <c r="G19" i="9"/>
  <c r="H19" i="9"/>
  <c r="G17" i="9"/>
  <c r="H17" i="9"/>
  <c r="G15" i="9"/>
  <c r="H15" i="9"/>
  <c r="G12" i="9"/>
  <c r="G11" i="9" s="1"/>
  <c r="H12" i="9"/>
  <c r="H11" i="9" s="1"/>
  <c r="H131" i="8"/>
  <c r="H130" i="8" s="1"/>
  <c r="H129" i="8" s="1"/>
  <c r="I131" i="8"/>
  <c r="I130" i="8" s="1"/>
  <c r="I129" i="8" s="1"/>
  <c r="H127" i="8"/>
  <c r="I127" i="8"/>
  <c r="H125" i="8"/>
  <c r="I125" i="8"/>
  <c r="H120" i="8"/>
  <c r="I120" i="8"/>
  <c r="H118" i="8"/>
  <c r="I118" i="8"/>
  <c r="H116" i="8"/>
  <c r="I116" i="8"/>
  <c r="H113" i="8"/>
  <c r="H112" i="8" s="1"/>
  <c r="I113" i="8"/>
  <c r="I112" i="8" s="1"/>
  <c r="H108" i="8"/>
  <c r="H107" i="8" s="1"/>
  <c r="H106" i="8" s="1"/>
  <c r="I108" i="8"/>
  <c r="I107" i="8" s="1"/>
  <c r="I106" i="8" s="1"/>
  <c r="H104" i="8"/>
  <c r="I104" i="8"/>
  <c r="H102" i="8"/>
  <c r="I102" i="8"/>
  <c r="H96" i="8"/>
  <c r="H95" i="8" s="1"/>
  <c r="I96" i="8"/>
  <c r="I95" i="8" s="1"/>
  <c r="H92" i="8"/>
  <c r="I92" i="8"/>
  <c r="H90" i="8"/>
  <c r="I90" i="8"/>
  <c r="H88" i="8"/>
  <c r="I88" i="8"/>
  <c r="H82" i="8"/>
  <c r="I82" i="8"/>
  <c r="H80" i="8"/>
  <c r="I80" i="8"/>
  <c r="H76" i="8"/>
  <c r="I76" i="8"/>
  <c r="H74" i="8"/>
  <c r="I74" i="8"/>
  <c r="H71" i="8"/>
  <c r="H70" i="8" s="1"/>
  <c r="I71" i="8"/>
  <c r="I70" i="8" s="1"/>
  <c r="H67" i="8"/>
  <c r="H65" i="8" s="1"/>
  <c r="I67" i="8"/>
  <c r="I65" i="8" s="1"/>
  <c r="H61" i="8"/>
  <c r="I61" i="8"/>
  <c r="H59" i="8"/>
  <c r="I59" i="8"/>
  <c r="H57" i="8"/>
  <c r="I57" i="8"/>
  <c r="H55" i="8"/>
  <c r="I55" i="8"/>
  <c r="H53" i="8"/>
  <c r="I53" i="8"/>
  <c r="H51" i="8"/>
  <c r="I51" i="8"/>
  <c r="H49" i="8"/>
  <c r="I49" i="8"/>
  <c r="H43" i="8"/>
  <c r="H42" i="8" s="1"/>
  <c r="H41" i="8" s="1"/>
  <c r="I43" i="8"/>
  <c r="I42" i="8" s="1"/>
  <c r="I41" i="8" s="1"/>
  <c r="H39" i="8"/>
  <c r="H38" i="8" s="1"/>
  <c r="H37" i="8" s="1"/>
  <c r="I39" i="8"/>
  <c r="I38" i="8" s="1"/>
  <c r="I37" i="8" s="1"/>
  <c r="H78" i="8"/>
  <c r="I78" i="8"/>
  <c r="H33" i="8"/>
  <c r="I33" i="8"/>
  <c r="H29" i="8"/>
  <c r="I29" i="8"/>
  <c r="H24" i="8"/>
  <c r="H23" i="8" s="1"/>
  <c r="I24" i="8"/>
  <c r="I23" i="8" s="1"/>
  <c r="H20" i="8"/>
  <c r="I20" i="8"/>
  <c r="H16" i="8"/>
  <c r="I16" i="8"/>
  <c r="H14" i="8"/>
  <c r="I14" i="8"/>
  <c r="I13" i="8" s="1"/>
  <c r="G33" i="11"/>
  <c r="G32" i="11" s="1"/>
  <c r="G16" i="11"/>
  <c r="G13" i="11"/>
  <c r="F20" i="11"/>
  <c r="F13" i="11"/>
  <c r="F33" i="11"/>
  <c r="F32" i="11" s="1"/>
  <c r="F30" i="11"/>
  <c r="G30" i="11"/>
  <c r="F23" i="11"/>
  <c r="G23" i="11"/>
  <c r="G20" i="11"/>
  <c r="F16" i="11"/>
  <c r="H122" i="9" l="1"/>
  <c r="H118" i="9" s="1"/>
  <c r="G23" i="9"/>
  <c r="G111" i="9"/>
  <c r="G110" i="9" s="1"/>
  <c r="G122" i="9"/>
  <c r="G118" i="9" s="1"/>
  <c r="I26" i="8"/>
  <c r="H26" i="8"/>
  <c r="H13" i="8"/>
  <c r="I87" i="8"/>
  <c r="I86" i="8" s="1"/>
  <c r="I98" i="8"/>
  <c r="I94" i="8" s="1"/>
  <c r="H87" i="8"/>
  <c r="H86" i="8" s="1"/>
  <c r="H98" i="8"/>
  <c r="H94" i="8" s="1"/>
  <c r="H70" i="9"/>
  <c r="G97" i="9"/>
  <c r="I73" i="8"/>
  <c r="I69" i="8" s="1"/>
  <c r="H73" i="8"/>
  <c r="H69" i="8" s="1"/>
  <c r="H97" i="9"/>
  <c r="H93" i="9" s="1"/>
  <c r="H111" i="9"/>
  <c r="H110" i="9" s="1"/>
  <c r="G70" i="9"/>
  <c r="G69" i="9" s="1"/>
  <c r="G93" i="9"/>
  <c r="H64" i="9"/>
  <c r="H63" i="9" s="1"/>
  <c r="G64" i="9"/>
  <c r="G63" i="9" s="1"/>
  <c r="H14" i="9"/>
  <c r="G14" i="9"/>
  <c r="H69" i="9"/>
  <c r="H124" i="8"/>
  <c r="I124" i="8"/>
  <c r="I48" i="8"/>
  <c r="I47" i="8" s="1"/>
  <c r="H48" i="8"/>
  <c r="H47" i="8" s="1"/>
  <c r="I115" i="8"/>
  <c r="H115" i="8"/>
  <c r="G28" i="11"/>
  <c r="F28" i="11"/>
  <c r="G90" i="9"/>
  <c r="H90" i="9"/>
  <c r="H66" i="8"/>
  <c r="I66" i="8"/>
  <c r="G12" i="11"/>
  <c r="G11" i="11" s="1"/>
  <c r="F12" i="11"/>
  <c r="F11" i="11" s="1"/>
  <c r="F50" i="11"/>
  <c r="F49" i="11" s="1"/>
  <c r="G50" i="11"/>
  <c r="G49" i="11" s="1"/>
  <c r="F54" i="11"/>
  <c r="F53" i="11" s="1"/>
  <c r="G54" i="11"/>
  <c r="G53" i="11" s="1"/>
  <c r="I111" i="8" l="1"/>
  <c r="I110" i="8" s="1"/>
  <c r="G10" i="11"/>
  <c r="F10" i="11"/>
  <c r="H10" i="9"/>
  <c r="H138" i="9" s="1"/>
  <c r="G10" i="9"/>
  <c r="G138" i="9" s="1"/>
  <c r="H111" i="8"/>
  <c r="H110" i="8" s="1"/>
  <c r="H12" i="8"/>
  <c r="H11" i="8" s="1"/>
  <c r="I12" i="8"/>
  <c r="I11" i="8" s="1"/>
  <c r="G48" i="11"/>
  <c r="G42" i="11" s="1"/>
  <c r="G41" i="11" s="1"/>
  <c r="F48" i="11"/>
  <c r="F42" i="11" s="1"/>
  <c r="F41" i="11" s="1"/>
  <c r="I143" i="8" l="1"/>
  <c r="E20" i="10" s="1"/>
  <c r="E19" i="10" s="1"/>
  <c r="E18" i="10" s="1"/>
  <c r="E17" i="10" s="1"/>
  <c r="H143" i="8"/>
  <c r="D20" i="10" s="1"/>
  <c r="D19" i="10" s="1"/>
  <c r="D18" i="10" s="1"/>
  <c r="D17" i="10" s="1"/>
  <c r="G57" i="11"/>
  <c r="E16" i="10" s="1"/>
  <c r="E15" i="10" s="1"/>
  <c r="E14" i="10" s="1"/>
  <c r="E13" i="10" s="1"/>
  <c r="F57" i="11"/>
  <c r="D16" i="10" s="1"/>
  <c r="D15" i="10" s="1"/>
  <c r="D14" i="10" s="1"/>
  <c r="D13" i="10" s="1"/>
  <c r="E20" i="11"/>
  <c r="E13" i="11"/>
  <c r="E12" i="10" l="1"/>
  <c r="E11" i="10" s="1"/>
  <c r="D12" i="10"/>
  <c r="D11" i="10" s="1"/>
  <c r="E12" i="11"/>
  <c r="E54" i="11" l="1"/>
  <c r="E53" i="11" s="1"/>
  <c r="E50" i="11"/>
  <c r="E49" i="11" s="1"/>
  <c r="E32" i="11"/>
  <c r="E30" i="11"/>
  <c r="E23" i="11"/>
  <c r="E11" i="11" s="1"/>
  <c r="E28" i="11" l="1"/>
  <c r="E10" i="11" s="1"/>
  <c r="E48" i="11"/>
  <c r="E42" i="11" s="1"/>
  <c r="E41" i="11" l="1"/>
  <c r="E57" i="11" l="1"/>
  <c r="C16" i="10" s="1"/>
  <c r="G71" i="8" l="1"/>
  <c r="G29" i="8" l="1"/>
  <c r="G26" i="8" s="1"/>
  <c r="G125" i="8"/>
  <c r="F46" i="9" l="1"/>
  <c r="C15" i="10" l="1"/>
  <c r="C14" i="10" s="1"/>
  <c r="C13" i="10" s="1"/>
  <c r="F137" i="9" l="1"/>
  <c r="F136" i="9" s="1"/>
  <c r="F135" i="9" s="1"/>
  <c r="F134" i="9" s="1"/>
  <c r="F133" i="9"/>
  <c r="F132" i="9" s="1"/>
  <c r="F131" i="9" s="1"/>
  <c r="F130" i="9" s="1"/>
  <c r="F129" i="9"/>
  <c r="F128" i="9" s="1"/>
  <c r="F127" i="9"/>
  <c r="F126" i="9" s="1"/>
  <c r="F121" i="9"/>
  <c r="F120" i="9" s="1"/>
  <c r="F119" i="9" s="1"/>
  <c r="F117" i="9"/>
  <c r="F116" i="9" s="1"/>
  <c r="F115" i="9"/>
  <c r="F114" i="9" s="1"/>
  <c r="F113" i="9"/>
  <c r="F112" i="9" s="1"/>
  <c r="F107" i="9"/>
  <c r="F106" i="9" s="1"/>
  <c r="F105" i="9"/>
  <c r="F104" i="9" s="1"/>
  <c r="F101" i="9"/>
  <c r="F100" i="9" s="1"/>
  <c r="F99" i="9"/>
  <c r="F98" i="9" s="1"/>
  <c r="F96" i="9"/>
  <c r="F95" i="9" s="1"/>
  <c r="F94" i="9" s="1"/>
  <c r="F92" i="9"/>
  <c r="F91" i="9" s="1"/>
  <c r="F84" i="9"/>
  <c r="F83" i="9" s="1"/>
  <c r="F82" i="9"/>
  <c r="F81" i="9" s="1"/>
  <c r="F80" i="9"/>
  <c r="F79" i="9" s="1"/>
  <c r="F78" i="9"/>
  <c r="F77" i="9" s="1"/>
  <c r="F76" i="9"/>
  <c r="F75" i="9" s="1"/>
  <c r="F74" i="9"/>
  <c r="F73" i="9" s="1"/>
  <c r="F72" i="9"/>
  <c r="F71" i="9" s="1"/>
  <c r="F66" i="9"/>
  <c r="F65" i="9" s="1"/>
  <c r="F64" i="9" s="1"/>
  <c r="F62" i="9"/>
  <c r="F61" i="9" s="1"/>
  <c r="F60" i="9" s="1"/>
  <c r="F59" i="9" s="1"/>
  <c r="F103" i="9"/>
  <c r="F102" i="9" s="1"/>
  <c r="F57" i="9"/>
  <c r="F56" i="9"/>
  <c r="F51" i="9"/>
  <c r="F50" i="9" s="1"/>
  <c r="F42" i="9"/>
  <c r="F41" i="9" s="1"/>
  <c r="F40" i="9" s="1"/>
  <c r="F32" i="9"/>
  <c r="F31" i="9"/>
  <c r="F29" i="9"/>
  <c r="F28" i="9"/>
  <c r="F27" i="9"/>
  <c r="F25" i="9"/>
  <c r="F24" i="9" s="1"/>
  <c r="F22" i="9"/>
  <c r="F21" i="9"/>
  <c r="F20" i="9"/>
  <c r="F18" i="9"/>
  <c r="F17" i="9" s="1"/>
  <c r="F16" i="9"/>
  <c r="F15" i="9" s="1"/>
  <c r="F13" i="9"/>
  <c r="F12" i="9" s="1"/>
  <c r="F11" i="9" s="1"/>
  <c r="D136" i="9"/>
  <c r="D128" i="9"/>
  <c r="D126" i="9"/>
  <c r="D120" i="9"/>
  <c r="D116" i="9"/>
  <c r="D112" i="9"/>
  <c r="D106" i="9"/>
  <c r="D104" i="9"/>
  <c r="D101" i="9"/>
  <c r="D100" i="9"/>
  <c r="D98" i="9"/>
  <c r="D91" i="9"/>
  <c r="D75" i="9"/>
  <c r="D72" i="9"/>
  <c r="D71" i="9"/>
  <c r="D65" i="9"/>
  <c r="D61" i="9"/>
  <c r="D102" i="9"/>
  <c r="D55" i="9"/>
  <c r="D50" i="9"/>
  <c r="D30" i="9"/>
  <c r="D26" i="9"/>
  <c r="D24" i="9"/>
  <c r="D19" i="9"/>
  <c r="D17" i="9"/>
  <c r="D15" i="9"/>
  <c r="D13" i="9"/>
  <c r="D12" i="9"/>
  <c r="F122" i="9" l="1"/>
  <c r="F118" i="9" s="1"/>
  <c r="F111" i="9"/>
  <c r="F110" i="9" s="1"/>
  <c r="F70" i="9"/>
  <c r="F69" i="9" s="1"/>
  <c r="F63" i="9"/>
  <c r="F97" i="9"/>
  <c r="F93" i="9" s="1"/>
  <c r="F55" i="9"/>
  <c r="F43" i="9" s="1"/>
  <c r="F26" i="9"/>
  <c r="F30" i="9"/>
  <c r="F19" i="9"/>
  <c r="F14" i="9" s="1"/>
  <c r="F90" i="9"/>
  <c r="F89" i="9"/>
  <c r="F23" i="9" l="1"/>
  <c r="F10" i="9" s="1"/>
  <c r="F138" i="9" s="1"/>
  <c r="G90" i="8"/>
  <c r="G108" i="8"/>
  <c r="G107" i="8" s="1"/>
  <c r="G106" i="8" s="1"/>
  <c r="F142" i="9" l="1"/>
  <c r="G131" i="8" l="1"/>
  <c r="G130" i="8" s="1"/>
  <c r="G129" i="8" s="1"/>
  <c r="G127" i="8"/>
  <c r="G124" i="8" s="1"/>
  <c r="G120" i="8"/>
  <c r="G118" i="8"/>
  <c r="G116" i="8"/>
  <c r="G113" i="8"/>
  <c r="G112" i="8" s="1"/>
  <c r="G104" i="8"/>
  <c r="G98" i="8" s="1"/>
  <c r="G94" i="8" s="1"/>
  <c r="G102" i="8"/>
  <c r="G92" i="8"/>
  <c r="G88" i="8"/>
  <c r="G82" i="8"/>
  <c r="G80" i="8"/>
  <c r="G76" i="8"/>
  <c r="G74" i="8"/>
  <c r="G70" i="8"/>
  <c r="G67" i="8"/>
  <c r="G66" i="8" s="1"/>
  <c r="G59" i="8"/>
  <c r="G57" i="8"/>
  <c r="G55" i="8"/>
  <c r="G53" i="8"/>
  <c r="G51" i="8"/>
  <c r="G49" i="8"/>
  <c r="G43" i="8"/>
  <c r="G42" i="8" s="1"/>
  <c r="G41" i="8" s="1"/>
  <c r="G39" i="8"/>
  <c r="G38" i="8" s="1"/>
  <c r="G37" i="8" s="1"/>
  <c r="G78" i="8"/>
  <c r="G24" i="8"/>
  <c r="G23" i="8" s="1"/>
  <c r="G16" i="8"/>
  <c r="G73" i="8" l="1"/>
  <c r="G69" i="8" s="1"/>
  <c r="G115" i="8"/>
  <c r="G111" i="8" s="1"/>
  <c r="G110" i="8" s="1"/>
  <c r="G87" i="8"/>
  <c r="G86" i="8" s="1"/>
  <c r="G48" i="8"/>
  <c r="G47" i="8" s="1"/>
  <c r="G65" i="8"/>
  <c r="G96" i="8" l="1"/>
  <c r="G95" i="8" s="1"/>
  <c r="G13" i="8" l="1"/>
  <c r="G12" i="8" s="1"/>
  <c r="G11" i="8" s="1"/>
  <c r="G143" i="8" l="1"/>
  <c r="C20" i="10" s="1"/>
  <c r="C19" i="10" s="1"/>
  <c r="C18" i="10" s="1"/>
  <c r="C17" i="10" s="1"/>
  <c r="C12" i="10" l="1"/>
  <c r="C11" i="10" s="1"/>
</calcChain>
</file>

<file path=xl/sharedStrings.xml><?xml version="1.0" encoding="utf-8"?>
<sst xmlns="http://schemas.openxmlformats.org/spreadsheetml/2006/main" count="1494" uniqueCount="581">
  <si>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</si>
  <si>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</si>
  <si>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</si>
  <si>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</si>
  <si>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</si>
  <si>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</si>
  <si>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</si>
  <si>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</si>
  <si>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</si>
  <si>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</si>
  <si>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</si>
  <si>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</si>
  <si>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</si>
  <si>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</si>
  <si>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</si>
  <si>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</si>
  <si>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</si>
  <si>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</si>
  <si>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</si>
  <si>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</si>
  <si>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</si>
  <si>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</si>
  <si>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</si>
  <si>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</si>
  <si>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</si>
  <si>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</si>
  <si>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</si>
  <si>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</si>
  <si>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</si>
  <si>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</si>
  <si>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</si>
  <si>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</si>
  <si>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</si>
  <si>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</si>
  <si>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</si>
  <si>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</si>
  <si>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</si>
  <si>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</si>
  <si>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</si>
  <si>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</si>
  <si>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</si>
  <si>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</si>
  <si>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</si>
  <si>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</si>
  <si>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</si>
  <si>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</si>
  <si>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</si>
  <si>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</si>
  <si>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</si>
  <si>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</si>
  <si>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</si>
  <si>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</si>
  <si>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</si>
  <si>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</si>
  <si>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</si>
  <si>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</si>
  <si>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</si>
  <si>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</si>
  <si>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</si>
  <si>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</si>
  <si>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</si>
  <si>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</si>
  <si>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</si>
  <si>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</si>
  <si>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</si>
  <si>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</si>
  <si>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</si>
  <si>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</si>
  <si>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</si>
  <si>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</si>
  <si>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</si>
  <si>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</si>
  <si>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</si>
  <si>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</si>
  <si>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</si>
  <si>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</si>
  <si>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</si>
  <si>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</si>
  <si>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</si>
  <si>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</si>
  <si>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</si>
  <si>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</si>
  <si>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</si>
  <si>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</si>
  <si>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</si>
  <si>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</si>
  <si>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</si>
  <si>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</si>
  <si>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</si>
  <si>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</si>
  <si>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</si>
  <si>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</si>
  <si>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</si>
  <si>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</si>
  <si>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</si>
  <si>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</si>
  <si>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</si>
  <si>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</si>
  <si>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</si>
  <si>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</si>
  <si>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</si>
  <si>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</si>
  <si>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</si>
  <si>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</si>
  <si>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</si>
  <si>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</si>
  <si>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</si>
  <si>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</si>
  <si>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</si>
  <si>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</si>
  <si>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</si>
  <si>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</si>
  <si>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</si>
  <si>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</si>
  <si>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</si>
  <si>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</si>
  <si>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</si>
  <si>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</si>
  <si>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</si>
  <si>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</si>
  <si>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</si>
  <si>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</si>
  <si>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</si>
  <si>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</si>
  <si>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</si>
  <si>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</si>
  <si>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</si>
  <si>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</si>
  <si>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</si>
  <si>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</si>
  <si>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</si>
  <si>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СОЦИАЛЬНОЕ ОБЕСПЕЧЕНИЕ НАСЕЛЕНИЯ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</si>
  <si>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</si>
  <si>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</si>
  <si>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</si>
  <si>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</si>
  <si>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</si>
  <si>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</si>
  <si>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</si>
  <si>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</si>
  <si>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</si>
  <si>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</si>
  <si>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</si>
  <si>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</si>
  <si>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</si>
  <si>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</si>
  <si>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</si>
  <si>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</si>
  <si>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</si>
  <si>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</si>
  <si>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</si>
  <si>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</si>
  <si>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</si>
  <si>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</si>
  <si>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</si>
  <si>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</si>
  <si>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</si>
  <si>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</si>
  <si>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</si>
  <si>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</si>
  <si>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</si>
  <si>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</si>
  <si>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</si>
  <si>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</si>
  <si>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</si>
  <si>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</si>
  <si>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</si>
  <si>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</si>
  <si>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</si>
  <si>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</si>
  <si>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</si>
  <si>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</si>
  <si>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</si>
  <si>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</si>
  <si>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</si>
  <si>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</si>
  <si>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</si>
  <si>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</si>
  <si>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</si>
  <si>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</si>
  <si>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</si>
  <si>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</si>
  <si>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</si>
  <si>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</si>
  <si>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</si>
  <si>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</si>
  <si>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</si>
  <si>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</si>
  <si>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</si>
  <si>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</si>
  <si>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</si>
  <si>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</si>
  <si>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</si>
  <si>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</si>
  <si>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</si>
  <si>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</si>
  <si>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</si>
  <si>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</si>
  <si>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</si>
  <si>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</si>
  <si>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</si>
  <si>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</si>
  <si>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</si>
  <si>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</si>
  <si>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</si>
  <si>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</si>
  <si>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</si>
  <si>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</si>
  <si>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</si>
  <si>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</si>
  <si>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</si>
  <si>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</si>
  <si>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</si>
  <si>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</si>
  <si>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</si>
  <si>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</si>
  <si>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</si>
  <si>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</si>
  <si>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</si>
  <si>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</si>
  <si>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</si>
  <si>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</si>
  <si>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</si>
  <si>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</si>
  <si>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</si>
  <si>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</si>
  <si>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</si>
  <si>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</si>
  <si>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</si>
  <si>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</si>
  <si>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</si>
  <si>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</si>
  <si>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</si>
  <si>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</si>
  <si>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</si>
  <si>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</si>
  <si>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</si>
  <si>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</si>
  <si>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 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</si>
  <si>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
наркомании в Санкт-Петербурге» 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</si>
  <si>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</si>
  <si>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</si>
  <si>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</si>
  <si>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</si>
  <si>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</si>
  <si>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</si>
  <si>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</si>
  <si>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</si>
  <si>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</si>
  <si>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</si>
  <si>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</si>
  <si>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</si>
  <si>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</si>
  <si>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</si>
  <si>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</si>
  <si>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</si>
  <si>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</si>
  <si>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</si>
  <si>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</si>
  <si>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</si>
  <si>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</si>
  <si>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</si>
  <si>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</si>
  <si>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</si>
  <si>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</si>
  <si>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</si>
  <si>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</si>
  <si>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</si>
  <si>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</si>
  <si>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4.1.1.</t>
  </si>
  <si>
    <t>4.1.2</t>
  </si>
  <si>
    <t>4.1.3</t>
  </si>
  <si>
    <t>4.1.4</t>
  </si>
  <si>
    <t>4.1.5</t>
  </si>
  <si>
    <t>4.1.6</t>
  </si>
  <si>
    <t>4.1.7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</si>
  <si>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</si>
  <si>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</si>
  <si>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</si>
  <si>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</si>
  <si>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</si>
  <si>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</si>
  <si>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</si>
  <si>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</si>
  <si>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</si>
  <si>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</si>
  <si>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</si>
  <si>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</si>
  <si>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</si>
  <si>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</si>
  <si>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</si>
  <si>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</si>
  <si>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</si>
  <si>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</si>
  <si>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</si>
  <si>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</si>
  <si>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</si>
  <si>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</si>
  <si>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</si>
  <si>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</si>
  <si>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</si>
  <si>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</si>
  <si>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</si>
  <si>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4,1</t>
  </si>
  <si>
    <t>4.1.1</t>
  </si>
  <si>
    <t>5,1</t>
  </si>
  <si>
    <t>6,1</t>
  </si>
  <si>
    <t>6.1.1</t>
  </si>
  <si>
    <t>6,3</t>
  </si>
  <si>
    <t>6.3.2</t>
  </si>
  <si>
    <t>7,1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</si>
  <si>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</si>
  <si>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</si>
  <si>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</si>
  <si>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</si>
  <si>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</si>
  <si>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</si>
  <si>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</si>
  <si>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</si>
  <si>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</si>
  <si>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</si>
  <si>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</si>
  <si>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</si>
  <si>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</si>
  <si>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</si>
  <si>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</si>
  <si>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</si>
  <si>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</si>
  <si>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</si>
  <si>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</si>
  <si>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</si>
  <si>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</si>
  <si>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</si>
  <si>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</si>
  <si>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</si>
  <si>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</si>
  <si>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</si>
  <si>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 xml:space="preserve"> 1 05 01021 01 0000 110</t>
  </si>
  <si>
    <t>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</si>
  <si>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</si>
  <si>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</si>
  <si>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</si>
  <si>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</si>
  <si>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</si>
  <si>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</si>
  <si>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</si>
  <si>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</si>
  <si>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</si>
  <si>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</si>
  <si>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</si>
  <si>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</si>
  <si>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</si>
  <si>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</si>
  <si>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</si>
  <si>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</si>
  <si>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</si>
  <si>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</si>
  <si>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</si>
  <si>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</si>
  <si>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</si>
  <si>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</si>
  <si>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</si>
  <si>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</si>
  <si>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</si>
  <si>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</si>
  <si>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</si>
  <si>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</si>
  <si>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1.3.3.1.1</t>
  </si>
  <si>
    <t>806</t>
  </si>
  <si>
    <t>1 16 90030 03 0100 140</t>
  </si>
  <si>
    <t>1.3.3.1.2</t>
  </si>
  <si>
    <t>807</t>
  </si>
  <si>
    <t>1.3.3.1.3</t>
  </si>
  <si>
    <t>808</t>
  </si>
  <si>
    <t>1.3.3.1.4</t>
  </si>
  <si>
    <t>824</t>
  </si>
  <si>
    <t>1.3.3.1.5</t>
  </si>
  <si>
    <t>846</t>
  </si>
  <si>
    <t>1.3.3.1.6</t>
  </si>
  <si>
    <t>1 16 90030 03 0200 140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</si>
  <si>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</si>
  <si>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</si>
  <si>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</si>
  <si>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</si>
  <si>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</si>
  <si>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</si>
  <si>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</si>
  <si>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</si>
  <si>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</si>
  <si>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</si>
  <si>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</si>
  <si>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</si>
  <si>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</si>
  <si>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</si>
  <si>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</si>
  <si>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Код источника доходов</t>
  </si>
  <si>
    <t>Код администратора</t>
  </si>
  <si>
    <t>Плановый период</t>
  </si>
  <si>
    <t>2019 год</t>
  </si>
  <si>
    <t>2020 год</t>
  </si>
  <si>
    <t>(тыс. руб.)</t>
  </si>
  <si>
    <t>Код раздела и подраздела</t>
  </si>
  <si>
    <t>Источники финансирования дефицита местного бюджета МО Адмиралтейский округ на 2019 год и плановый период 2020 и 2021 годов</t>
  </si>
  <si>
    <t>2021 год</t>
  </si>
  <si>
    <t>815</t>
  </si>
  <si>
    <t>1.3.3.1.7</t>
  </si>
  <si>
    <t>10169,3</t>
  </si>
  <si>
    <t>2012,8</t>
  </si>
  <si>
    <t>2069,5</t>
  </si>
  <si>
    <t>17,9</t>
  </si>
  <si>
    <t>0</t>
  </si>
  <si>
    <t>411,6</t>
  </si>
  <si>
    <t>95,1</t>
  </si>
  <si>
    <t>97,5</t>
  </si>
  <si>
    <t>0,5</t>
  </si>
  <si>
    <t>22</t>
  </si>
  <si>
    <t>34501 00101</t>
  </si>
  <si>
    <t>21</t>
  </si>
  <si>
    <t>4858,3</t>
  </si>
  <si>
    <t>5024,6</t>
  </si>
  <si>
    <t>99999 99999</t>
  </si>
  <si>
    <t>99000 S1590</t>
  </si>
  <si>
    <t>4427,2</t>
  </si>
  <si>
    <t>4.1.7.2</t>
  </si>
  <si>
    <t>4.1.7.3</t>
  </si>
  <si>
    <t>Субсидия из бюджета г Санкт-Петербурга</t>
  </si>
  <si>
    <t>81,3</t>
  </si>
  <si>
    <t>84,6</t>
  </si>
  <si>
    <t>73,4</t>
  </si>
  <si>
    <t>44,2</t>
  </si>
  <si>
    <t>63,2</t>
  </si>
  <si>
    <t>7.1.3</t>
  </si>
  <si>
    <t>7.1.3.1</t>
  </si>
  <si>
    <t>6.3.4.1</t>
  </si>
  <si>
    <t>36,9</t>
  </si>
  <si>
    <t>2441,5</t>
  </si>
  <si>
    <t>2454,2</t>
  </si>
  <si>
    <t>2378,0</t>
  </si>
  <si>
    <t>3660,7</t>
  </si>
  <si>
    <t>1001</t>
  </si>
  <si>
    <t>543,7</t>
  </si>
  <si>
    <t>9740,9</t>
  </si>
  <si>
    <t>2618,6</t>
  </si>
  <si>
    <t>2082,5</t>
  </si>
  <si>
    <t>2192,2</t>
  </si>
  <si>
    <t>6.3.5</t>
  </si>
  <si>
    <t>6.3.5.1</t>
  </si>
  <si>
    <t>ИЗБИРАТЕЛЬНАЯ КОМИССИЯ МУНИЦИПАЛЬНОГО ОБРАЗОВАНИЯ</t>
  </si>
  <si>
    <t>894</t>
  </si>
  <si>
    <t>III.</t>
  </si>
  <si>
    <t>3.1.</t>
  </si>
  <si>
    <t>0107</t>
  </si>
  <si>
    <t>Обеспечение проведения выборов и референдумов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</si>
  <si>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</si>
  <si>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</si>
  <si>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3.2.1.1</t>
  </si>
  <si>
    <t xml:space="preserve">Начисление компенсации, дополнительной оплаты труда (вознаграждения) членам участковой избирательной комиссии 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</si>
  <si>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</si>
  <si>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79515 00521</t>
  </si>
  <si>
    <t>65</t>
  </si>
  <si>
    <t xml:space="preserve">Прочие субсидии бюджетам внутригородских муниципальных образований городов федерального значения   </t>
  </si>
  <si>
    <t xml:space="preserve">Субсидии бюджетам бюджетной системы Российской Федерации (межбюджетные субсидии)          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</si>
  <si>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</si>
  <si>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</si>
  <si>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</si>
  <si>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3.2.2</t>
  </si>
  <si>
    <t>6.2.2</t>
  </si>
  <si>
    <t>6.2.3</t>
  </si>
  <si>
    <t>6.2.4</t>
  </si>
  <si>
    <t>6.2.5</t>
  </si>
  <si>
    <t>6.2.6</t>
  </si>
  <si>
    <t>4757,6</t>
  </si>
  <si>
    <t>01 07</t>
  </si>
  <si>
    <t>1.6</t>
  </si>
  <si>
    <t>1.6.1</t>
  </si>
  <si>
    <t>1.6.2</t>
  </si>
  <si>
    <t>1.6.3</t>
  </si>
  <si>
    <t>1.6.4</t>
  </si>
  <si>
    <t>1.6.5</t>
  </si>
  <si>
    <t>2.3.1</t>
  </si>
  <si>
    <t>2.3.1.1</t>
  </si>
  <si>
    <t>2.3.1.1.1</t>
  </si>
  <si>
    <t>2.3.1.1.1.1</t>
  </si>
  <si>
    <t>2.3.1.1.1.2</t>
  </si>
  <si>
    <t>2.3.1.1.2</t>
  </si>
  <si>
    <t>2.3.1.1.2.1</t>
  </si>
  <si>
    <t>2.3.1.1.2.1.1</t>
  </si>
  <si>
    <t>2.3.1.1.2.1.2</t>
  </si>
  <si>
    <t xml:space="preserve">Дотации бюджетам  системы Российской Федерациии муниципальных образований      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</si>
  <si>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</si>
  <si>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   </t>
  </si>
  <si>
    <t xml:space="preserve"> 1 13 00000 00 0000 000</t>
  </si>
  <si>
    <t>ДОХОДЫ ОТ ОКАЗАНИЯ ПЛАТНЫХ УСЛУГ(РАБОТ) И КОМПЕНСАЦИИ ЗАТРАТ ГОСУДАРСТВА</t>
  </si>
  <si>
    <t xml:space="preserve"> 1 13 02993 03 0200 130</t>
  </si>
  <si>
    <t xml:space="preserve"> 1 13 02990 00 0000 130</t>
  </si>
  <si>
    <t>Прочие доходы от компенсации затрат государства</t>
  </si>
  <si>
    <t>Другие виды прочих доходов от компенсации затрат бюджетов внутригородских муниципальных образований</t>
  </si>
  <si>
    <t xml:space="preserve">Социальные пособия и компенсации персоналу в денежной форме </t>
  </si>
  <si>
    <t>00000 00000</t>
  </si>
  <si>
    <t>10 01</t>
  </si>
  <si>
    <t>8.2.3</t>
  </si>
  <si>
    <t>8.2.4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</si>
  <si>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</si>
  <si>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Закупка товаров, работ и услуг для обеспечения государственных (муниципальных) нужд</t>
  </si>
  <si>
    <t>Доходы местного бюджета МО Адмиралтейский округ на 2019 год  и плановый период 2020 и 2021 годов</t>
  </si>
  <si>
    <t>Ведомственная структура расходов местного бюджета МО Адмиралтейский округ на 2019 год и плановый период 2020 и 2021 годов</t>
  </si>
  <si>
    <t>Распределение бюджетных ассигнований местного бюджета МО Адмиралтейский округ на 2019 год и плановый период 2020 и 2021 годов</t>
  </si>
  <si>
    <t>Приложение 4</t>
  </si>
  <si>
    <t>Приложение 1</t>
  </si>
  <si>
    <t>Приложение 2</t>
  </si>
  <si>
    <t>Приложение 3</t>
  </si>
  <si>
    <t>2.2.1.1</t>
  </si>
  <si>
    <t>2.2.1.1.1</t>
  </si>
  <si>
    <t>2.1.2.1</t>
  </si>
  <si>
    <t>2.1.2</t>
  </si>
  <si>
    <t>1.1.3.2</t>
  </si>
  <si>
    <t>1.3.4.1</t>
  </si>
  <si>
    <t>1.3.4.2</t>
  </si>
  <si>
    <t>1.3.4.3</t>
  </si>
  <si>
    <t>Расходы по организационному и материально-техническому обеспечению подготовки и проведения муниципальных выборов</t>
  </si>
  <si>
    <t>02001 00070</t>
  </si>
  <si>
    <t>3.1</t>
  </si>
  <si>
    <t>3.1.2</t>
  </si>
  <si>
    <t>3.1.2.1</t>
  </si>
  <si>
    <t>4.1.7.2.1</t>
  </si>
  <si>
    <t>4.1.7.3.1</t>
  </si>
  <si>
    <t>6.2.2.1</t>
  </si>
  <si>
    <t>6.2.3.1</t>
  </si>
  <si>
    <t>6.2.4.1</t>
  </si>
  <si>
    <t>6.2.5.1</t>
  </si>
  <si>
    <t>6.2.6.1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</si>
  <si>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образований, а также приостановлению, 
возобновлению, прекращению выплаты пенсии за 
выслугу лет в соответствии с законом Санкт-Петербурга</t>
  </si>
  <si>
    <t>ПЕНСИОННОЕ ОБЕСПЕЧЕНИЕ</t>
  </si>
  <si>
    <t>8.2.1.2</t>
  </si>
  <si>
    <t xml:space="preserve">Иные выплаты персоналу учреждений, за исключением фонда оплаты труда
</t>
  </si>
  <si>
    <t>8.2.3.1</t>
  </si>
  <si>
    <t>8.2.4.1</t>
  </si>
  <si>
    <t>3.1.1.1.1</t>
  </si>
  <si>
    <t xml:space="preserve">Социальные пособия и компенсации персоналу в денежной форме .
</t>
  </si>
  <si>
    <t>Социальные пособия и компенсации персоналу в денежной форме .</t>
  </si>
  <si>
    <t>1.4.1</t>
  </si>
  <si>
    <t>1.4.2</t>
  </si>
  <si>
    <t>002000 00050</t>
  </si>
  <si>
    <t>1.6.6</t>
  </si>
  <si>
    <t>1.6.7</t>
  </si>
  <si>
    <t>1.3.2.2</t>
  </si>
  <si>
    <t>1.3.2.3</t>
  </si>
  <si>
    <t>1.4.1.1</t>
  </si>
  <si>
    <t>1.4.2.1</t>
  </si>
  <si>
    <t>1.5.1</t>
  </si>
  <si>
    <t>1.5.1.1</t>
  </si>
  <si>
    <t>1.6.1.1</t>
  </si>
  <si>
    <t>1.6.2.1</t>
  </si>
  <si>
    <t>1.6.3.1</t>
  </si>
  <si>
    <t>1.6.4.1</t>
  </si>
  <si>
    <t>1.6.6.1</t>
  </si>
  <si>
    <t>1.6.7.1</t>
  </si>
  <si>
    <t>1.6.7.2</t>
  </si>
  <si>
    <t>1.6.7.3</t>
  </si>
  <si>
    <t>2.1.1.1.</t>
  </si>
  <si>
    <t>3.2.2.1</t>
  </si>
  <si>
    <t>10.1.1.1</t>
  </si>
  <si>
    <t>2 02 10000 00 0000 150</t>
  </si>
  <si>
    <t xml:space="preserve">2 02 19999 00 0000 150  </t>
  </si>
  <si>
    <t xml:space="preserve">2 02 19999 03 0000 150  </t>
  </si>
  <si>
    <t xml:space="preserve">2 02 02000 00 0000 150  </t>
  </si>
  <si>
    <t xml:space="preserve">2 02 29999 03 0000 150  </t>
  </si>
  <si>
    <t>2 02 30000 00 0000 150</t>
  </si>
  <si>
    <t>2 02 30024 00 0000 150</t>
  </si>
  <si>
    <t>2 02 30024 03 0100 150</t>
  </si>
  <si>
    <t>2 02 30 024 03 0000 150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</si>
  <si>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</si>
  <si>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</si>
  <si>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</si>
  <si>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</si>
  <si>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</si>
  <si>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</t>
  </si>
  <si>
    <t>1.4.2.2</t>
  </si>
  <si>
    <t>от 25.02.2019 № 1</t>
  </si>
  <si>
    <t>3.1.1.1.2</t>
  </si>
  <si>
    <t xml:space="preserve">Закупка товаров, работ и услуг для государственных (муниципальных) нуждвнебюджетными фондами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</si>
</sst>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000000"/>
    <numFmt numFmtId="166" formatCode="[=17923658.95]&quot;17 923 658.95&quot;;General"/>
    <numFmt numFmtId="167" formatCode="[=8408334.34]&quot;8 408 334.34&quot;;General"/>
    <numFmt numFmtId="168" formatCode="[=4666077.32]&quot;4 666 077.32&quot;;General"/>
    <numFmt numFmtId="169" formatCode="[=2471880.58]&quot;2 471 880.58&quot;;General"/>
    <numFmt numFmtId="170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9"/>
      <name val="Arial"/>
      <family val="2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0"/>
    <xf numFmtId="43" fontId="45" fillId="0" borderId="0" applyFont="0" applyFill="0" applyBorder="0" applyAlignment="0" applyProtection="0"/>
  </cellStyleXfs>
  <cellXfs count="303">
    <xf numFmtId="0" fontId="0" fillId="0" borderId="0" xfId="0"/>
    <xf numFmtId="0" fontId="7" fillId="0" borderId="0" xfId="1"/>
    <xf numFmtId="0" fontId="17" fillId="0" borderId="0" xfId="0" applyFont="1"/>
    <xf numFmtId="0" fontId="0" fillId="0" borderId="0" xfId="0" applyBorder="1"/>
    <xf numFmtId="49" fontId="7" fillId="0" borderId="0" xfId="1" applyNumberFormat="1" applyAlignment="1">
      <alignment wrapText="1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49" fontId="8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Alignment="1">
      <alignment wrapText="1"/>
    </xf>
    <xf numFmtId="49" fontId="9" fillId="0" borderId="0" xfId="1" applyNumberFormat="1" applyFont="1" applyFill="1" applyAlignment="1">
      <alignment horizontal="center"/>
    </xf>
    <xf numFmtId="0" fontId="0" fillId="0" borderId="0" xfId="0" applyFill="1"/>
    <xf numFmtId="49" fontId="19" fillId="0" borderId="3" xfId="1" applyNumberFormat="1" applyFont="1" applyFill="1" applyBorder="1" applyAlignment="1">
      <alignment horizontal="center" wrapText="1"/>
    </xf>
    <xf numFmtId="0" fontId="20" fillId="0" borderId="4" xfId="1" applyFont="1" applyFill="1" applyBorder="1" applyAlignment="1">
      <alignment wrapText="1"/>
    </xf>
    <xf numFmtId="0" fontId="20" fillId="0" borderId="4" xfId="1" applyFont="1" applyFill="1" applyBorder="1" applyAlignment="1">
      <alignment horizontal="center" wrapText="1"/>
    </xf>
    <xf numFmtId="49" fontId="20" fillId="0" borderId="3" xfId="1" applyNumberFormat="1" applyFont="1" applyFill="1" applyBorder="1" applyAlignment="1">
      <alignment horizontal="center" wrapText="1"/>
    </xf>
    <xf numFmtId="164" fontId="20" fillId="0" borderId="3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left" wrapText="1"/>
    </xf>
    <xf numFmtId="164" fontId="20" fillId="0" borderId="1" xfId="1" applyNumberFormat="1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horizontal="center" wrapText="1"/>
    </xf>
    <xf numFmtId="49" fontId="10" fillId="0" borderId="2" xfId="1" applyNumberFormat="1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wrapText="1"/>
    </xf>
    <xf numFmtId="49" fontId="10" fillId="0" borderId="2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wrapText="1"/>
    </xf>
    <xf numFmtId="49" fontId="20" fillId="0" borderId="2" xfId="1" applyNumberFormat="1" applyFont="1" applyFill="1" applyBorder="1" applyAlignment="1">
      <alignment horizontal="left" wrapText="1"/>
    </xf>
    <xf numFmtId="49" fontId="20" fillId="0" borderId="2" xfId="1" applyNumberFormat="1" applyFont="1" applyFill="1" applyBorder="1" applyAlignment="1">
      <alignment horizontal="center" wrapText="1"/>
    </xf>
    <xf numFmtId="49" fontId="20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/>
    <xf numFmtId="0" fontId="0" fillId="3" borderId="0" xfId="0" applyFill="1"/>
    <xf numFmtId="0" fontId="26" fillId="0" borderId="3" xfId="24" applyFont="1" applyFill="1" applyBorder="1" applyAlignment="1">
      <alignment wrapText="1"/>
    </xf>
    <xf numFmtId="0" fontId="7" fillId="0" borderId="0" xfId="1" applyFill="1"/>
    <xf numFmtId="0" fontId="7" fillId="0" borderId="0" xfId="1" applyFont="1"/>
    <xf numFmtId="49" fontId="20" fillId="4" borderId="3" xfId="1" applyNumberFormat="1" applyFont="1" applyFill="1" applyBorder="1"/>
    <xf numFmtId="49" fontId="20" fillId="4" borderId="3" xfId="1" applyNumberFormat="1" applyFont="1" applyFill="1" applyBorder="1" applyAlignment="1">
      <alignment wrapText="1"/>
    </xf>
    <xf numFmtId="49" fontId="20" fillId="4" borderId="3" xfId="1" applyNumberFormat="1" applyFont="1" applyFill="1" applyBorder="1" applyAlignment="1">
      <alignment horizontal="center"/>
    </xf>
    <xf numFmtId="0" fontId="20" fillId="4" borderId="3" xfId="1" applyNumberFormat="1" applyFont="1" applyFill="1" applyBorder="1" applyAlignment="1">
      <alignment horizontal="center"/>
    </xf>
    <xf numFmtId="49" fontId="8" fillId="0" borderId="0" xfId="1" applyNumberFormat="1" applyFont="1"/>
    <xf numFmtId="0" fontId="8" fillId="0" borderId="1" xfId="1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10" fillId="0" borderId="5" xfId="1" applyNumberFormat="1" applyFont="1" applyFill="1" applyBorder="1" applyAlignment="1">
      <alignment horizontal="center" wrapText="1"/>
    </xf>
    <xf numFmtId="0" fontId="8" fillId="0" borderId="5" xfId="1" applyNumberFormat="1" applyFont="1" applyFill="1" applyBorder="1" applyAlignment="1">
      <alignment horizontal="center" wrapText="1"/>
    </xf>
    <xf numFmtId="0" fontId="27" fillId="0" borderId="0" xfId="1" applyFont="1"/>
    <xf numFmtId="11" fontId="7" fillId="0" borderId="0" xfId="1" applyNumberFormat="1"/>
    <xf numFmtId="0" fontId="29" fillId="0" borderId="0" xfId="0" applyFont="1" applyFill="1"/>
    <xf numFmtId="0" fontId="0" fillId="0" borderId="0" xfId="0" applyFill="1" applyBorder="1"/>
    <xf numFmtId="0" fontId="12" fillId="0" borderId="0" xfId="0" applyFont="1"/>
    <xf numFmtId="0" fontId="32" fillId="0" borderId="0" xfId="0" applyFont="1"/>
    <xf numFmtId="0" fontId="12" fillId="0" borderId="0" xfId="0" applyFont="1" applyAlignment="1">
      <alignment wrapText="1"/>
    </xf>
    <xf numFmtId="2" fontId="12" fillId="0" borderId="0" xfId="0" applyNumberFormat="1" applyFont="1"/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/>
    <xf numFmtId="49" fontId="10" fillId="0" borderId="3" xfId="1" applyNumberFormat="1" applyFont="1" applyFill="1" applyBorder="1" applyAlignment="1">
      <alignment horizontal="center"/>
    </xf>
    <xf numFmtId="164" fontId="12" fillId="0" borderId="3" xfId="0" applyNumberFormat="1" applyFont="1" applyBorder="1"/>
    <xf numFmtId="0" fontId="31" fillId="0" borderId="0" xfId="0" applyFont="1" applyAlignment="1">
      <alignment horizontal="right"/>
    </xf>
    <xf numFmtId="0" fontId="9" fillId="0" borderId="0" xfId="1" applyFont="1"/>
    <xf numFmtId="0" fontId="34" fillId="0" borderId="0" xfId="48" applyFont="1" applyFill="1"/>
    <xf numFmtId="0" fontId="8" fillId="2" borderId="3" xfId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5" fillId="5" borderId="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36" fillId="0" borderId="0" xfId="1" applyNumberFormat="1" applyFont="1" applyBorder="1" applyAlignment="1">
      <alignment horizontal="center" vertical="center" wrapText="1"/>
    </xf>
    <xf numFmtId="166" fontId="37" fillId="0" borderId="0" xfId="49" applyNumberFormat="1" applyFont="1" applyBorder="1" applyAlignment="1">
      <alignment horizontal="right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167" fontId="37" fillId="0" borderId="0" xfId="49" applyNumberFormat="1" applyFont="1" applyBorder="1" applyAlignment="1">
      <alignment horizontal="right"/>
    </xf>
    <xf numFmtId="167" fontId="0" fillId="0" borderId="0" xfId="0" applyNumberFormat="1" applyBorder="1"/>
    <xf numFmtId="168" fontId="37" fillId="0" borderId="0" xfId="49" applyNumberFormat="1" applyFont="1" applyBorder="1" applyAlignment="1">
      <alignment horizontal="right"/>
    </xf>
    <xf numFmtId="169" fontId="37" fillId="0" borderId="0" xfId="49" applyNumberFormat="1" applyFont="1" applyBorder="1" applyAlignment="1">
      <alignment horizontal="right"/>
    </xf>
    <xf numFmtId="168" fontId="0" fillId="0" borderId="0" xfId="0" applyNumberFormat="1"/>
    <xf numFmtId="164" fontId="0" fillId="0" borderId="0" xfId="0" applyNumberFormat="1" applyBorder="1"/>
    <xf numFmtId="49" fontId="10" fillId="2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8" fillId="2" borderId="3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3" xfId="48" applyNumberFormat="1" applyFont="1" applyFill="1" applyBorder="1" applyAlignment="1">
      <alignment vertical="center" wrapText="1"/>
    </xf>
    <xf numFmtId="0" fontId="12" fillId="0" borderId="0" xfId="48" applyFont="1" applyAlignment="1">
      <alignment vertical="center"/>
    </xf>
    <xf numFmtId="164" fontId="7" fillId="0" borderId="0" xfId="1" applyNumberFormat="1" applyFont="1" applyFill="1" applyAlignment="1">
      <alignment horizontal="center"/>
    </xf>
    <xf numFmtId="164" fontId="0" fillId="0" borderId="0" xfId="0" applyNumberFormat="1"/>
    <xf numFmtId="0" fontId="38" fillId="0" borderId="0" xfId="1" applyFont="1"/>
    <xf numFmtId="164" fontId="0" fillId="3" borderId="0" xfId="0" applyNumberFormat="1" applyFill="1"/>
    <xf numFmtId="0" fontId="7" fillId="0" borderId="0" xfId="1" applyFill="1" applyBorder="1"/>
    <xf numFmtId="0" fontId="12" fillId="0" borderId="0" xfId="0" applyFont="1" applyFill="1" applyAlignment="1">
      <alignment horizontal="right"/>
    </xf>
    <xf numFmtId="2" fontId="8" fillId="0" borderId="11" xfId="1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/>
    </xf>
    <xf numFmtId="49" fontId="10" fillId="2" borderId="17" xfId="1" applyNumberFormat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8" fillId="6" borderId="19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left" vertical="center" wrapText="1"/>
    </xf>
    <xf numFmtId="164" fontId="8" fillId="6" borderId="20" xfId="1" applyNumberFormat="1" applyFont="1" applyFill="1" applyBorder="1" applyAlignment="1">
      <alignment horizontal="center" vertical="center" wrapText="1"/>
    </xf>
    <xf numFmtId="164" fontId="8" fillId="6" borderId="21" xfId="1" applyNumberFormat="1" applyFont="1" applyFill="1" applyBorder="1" applyAlignment="1">
      <alignment horizontal="center" vertical="center" wrapText="1"/>
    </xf>
    <xf numFmtId="170" fontId="21" fillId="0" borderId="3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0" fontId="32" fillId="0" borderId="0" xfId="0" applyFont="1" applyBorder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wrapText="1"/>
    </xf>
    <xf numFmtId="0" fontId="13" fillId="0" borderId="0" xfId="1" applyFont="1"/>
    <xf numFmtId="0" fontId="30" fillId="0" borderId="0" xfId="1" applyFont="1" applyFill="1" applyAlignment="1">
      <alignment horizontal="center"/>
    </xf>
    <xf numFmtId="49" fontId="30" fillId="0" borderId="1" xfId="1" applyNumberFormat="1" applyFont="1" applyFill="1" applyBorder="1" applyAlignment="1">
      <alignment horizontal="center" wrapText="1"/>
    </xf>
    <xf numFmtId="0" fontId="30" fillId="0" borderId="1" xfId="1" applyFont="1" applyFill="1" applyBorder="1" applyAlignment="1">
      <alignment horizontal="center" wrapText="1"/>
    </xf>
    <xf numFmtId="49" fontId="9" fillId="3" borderId="3" xfId="1" applyNumberFormat="1" applyFont="1" applyFill="1" applyBorder="1" applyAlignment="1">
      <alignment horizontal="center"/>
    </xf>
    <xf numFmtId="49" fontId="8" fillId="3" borderId="3" xfId="1" applyNumberFormat="1" applyFont="1" applyFill="1" applyBorder="1" applyAlignment="1">
      <alignment horizontal="left" wrapText="1"/>
    </xf>
    <xf numFmtId="49" fontId="8" fillId="3" borderId="3" xfId="1" applyNumberFormat="1" applyFont="1" applyFill="1" applyBorder="1" applyAlignment="1">
      <alignment horizontal="center" wrapText="1"/>
    </xf>
    <xf numFmtId="49" fontId="8" fillId="3" borderId="3" xfId="1" applyNumberFormat="1" applyFont="1" applyFill="1" applyBorder="1" applyAlignment="1">
      <alignment horizontal="center"/>
    </xf>
    <xf numFmtId="0" fontId="28" fillId="0" borderId="0" xfId="0" applyFont="1" applyFill="1"/>
    <xf numFmtId="164" fontId="28" fillId="0" borderId="0" xfId="0" applyNumberFormat="1" applyFont="1" applyFill="1"/>
    <xf numFmtId="0" fontId="12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0" fontId="13" fillId="0" borderId="0" xfId="1" applyFont="1" applyFill="1"/>
    <xf numFmtId="164" fontId="13" fillId="0" borderId="0" xfId="1" applyNumberFormat="1" applyFont="1"/>
    <xf numFmtId="0" fontId="13" fillId="0" borderId="0" xfId="1" applyNumberFormat="1" applyFont="1" applyAlignment="1">
      <alignment horizontal="center"/>
    </xf>
    <xf numFmtId="49" fontId="13" fillId="0" borderId="0" xfId="1" applyNumberFormat="1" applyFont="1"/>
    <xf numFmtId="164" fontId="8" fillId="0" borderId="0" xfId="1" applyNumberFormat="1" applyFont="1"/>
    <xf numFmtId="164" fontId="42" fillId="2" borderId="0" xfId="1" applyNumberFormat="1" applyFont="1" applyFill="1" applyAlignment="1">
      <alignment horizontal="center"/>
    </xf>
    <xf numFmtId="164" fontId="8" fillId="0" borderId="2" xfId="1" applyNumberFormat="1" applyFont="1" applyFill="1" applyBorder="1" applyAlignment="1">
      <alignment horizontal="center" wrapText="1"/>
    </xf>
    <xf numFmtId="164" fontId="10" fillId="0" borderId="4" xfId="1" applyNumberFormat="1" applyFont="1" applyFill="1" applyBorder="1" applyAlignment="1">
      <alignment horizontal="center" wrapText="1"/>
    </xf>
    <xf numFmtId="164" fontId="10" fillId="0" borderId="2" xfId="1" applyNumberFormat="1" applyFont="1" applyFill="1" applyBorder="1" applyAlignment="1">
      <alignment horizontal="center" wrapText="1"/>
    </xf>
    <xf numFmtId="164" fontId="8" fillId="0" borderId="4" xfId="1" applyNumberFormat="1" applyFont="1" applyFill="1" applyBorder="1" applyAlignment="1">
      <alignment horizontal="center" wrapText="1"/>
    </xf>
    <xf numFmtId="164" fontId="20" fillId="4" borderId="4" xfId="1" applyNumberFormat="1" applyFont="1" applyFill="1" applyBorder="1" applyAlignment="1">
      <alignment horizontal="center"/>
    </xf>
    <xf numFmtId="0" fontId="13" fillId="0" borderId="3" xfId="1" applyFont="1" applyBorder="1"/>
    <xf numFmtId="0" fontId="41" fillId="0" borderId="3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21" fillId="0" borderId="3" xfId="0" applyFont="1" applyFill="1" applyBorder="1" applyAlignment="1">
      <alignment horizontal="center"/>
    </xf>
    <xf numFmtId="49" fontId="8" fillId="0" borderId="3" xfId="1" applyNumberFormat="1" applyFont="1" applyFill="1" applyBorder="1" applyAlignment="1">
      <alignment horizontal="center"/>
    </xf>
    <xf numFmtId="0" fontId="8" fillId="0" borderId="3" xfId="1" applyFont="1" applyFill="1" applyBorder="1" applyAlignment="1">
      <alignment horizontal="left" vertical="center" wrapText="1"/>
    </xf>
    <xf numFmtId="164" fontId="10" fillId="0" borderId="3" xfId="49" applyNumberFormat="1" applyFont="1" applyFill="1" applyBorder="1" applyAlignment="1">
      <alignment horizontal="center" vertical="center"/>
    </xf>
    <xf numFmtId="164" fontId="10" fillId="0" borderId="18" xfId="1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/>
    </xf>
    <xf numFmtId="164" fontId="8" fillId="0" borderId="3" xfId="49" applyNumberFormat="1" applyFont="1" applyFill="1" applyBorder="1" applyAlignment="1">
      <alignment horizontal="center" vertical="center"/>
    </xf>
    <xf numFmtId="164" fontId="26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0" fontId="10" fillId="0" borderId="3" xfId="1" applyNumberFormat="1" applyFont="1" applyFill="1" applyBorder="1" applyAlignment="1">
      <alignment horizontal="center" vertical="center"/>
    </xf>
    <xf numFmtId="0" fontId="27" fillId="0" borderId="0" xfId="1" applyFont="1" applyFill="1"/>
    <xf numFmtId="49" fontId="9" fillId="0" borderId="0" xfId="1" applyNumberFormat="1" applyFont="1" applyFill="1" applyAlignment="1">
      <alignment horizontal="left"/>
    </xf>
    <xf numFmtId="49" fontId="13" fillId="0" borderId="0" xfId="1" applyNumberFormat="1" applyFont="1" applyFill="1" applyAlignment="1">
      <alignment horizontal="center"/>
    </xf>
    <xf numFmtId="0" fontId="32" fillId="0" borderId="0" xfId="0" applyFont="1" applyFill="1"/>
    <xf numFmtId="49" fontId="40" fillId="0" borderId="0" xfId="1" applyNumberFormat="1" applyFont="1" applyFill="1"/>
    <xf numFmtId="49" fontId="13" fillId="0" borderId="0" xfId="1" applyNumberFormat="1" applyFont="1" applyFill="1" applyAlignment="1">
      <alignment wrapText="1"/>
    </xf>
    <xf numFmtId="49" fontId="40" fillId="0" borderId="0" xfId="1" applyNumberFormat="1" applyFont="1" applyFill="1" applyAlignment="1">
      <alignment horizontal="center"/>
    </xf>
    <xf numFmtId="49" fontId="30" fillId="0" borderId="0" xfId="1" applyNumberFormat="1" applyFont="1" applyFill="1" applyAlignment="1">
      <alignment horizontal="center" wrapText="1"/>
    </xf>
    <xf numFmtId="49" fontId="30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32" fillId="0" borderId="0" xfId="0" applyFont="1" applyFill="1" applyBorder="1"/>
    <xf numFmtId="49" fontId="39" fillId="0" borderId="0" xfId="1" applyNumberFormat="1" applyFont="1" applyFill="1" applyBorder="1" applyAlignment="1">
      <alignment horizontal="center" vertical="center" wrapText="1"/>
    </xf>
    <xf numFmtId="49" fontId="39" fillId="0" borderId="5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wrapText="1"/>
    </xf>
    <xf numFmtId="164" fontId="10" fillId="0" borderId="3" xfId="1" applyNumberFormat="1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left" wrapText="1"/>
    </xf>
    <xf numFmtId="170" fontId="21" fillId="0" borderId="3" xfId="0" applyNumberFormat="1" applyFont="1" applyFill="1" applyBorder="1" applyAlignment="1">
      <alignment horizontal="center"/>
    </xf>
    <xf numFmtId="0" fontId="21" fillId="0" borderId="3" xfId="24" applyFont="1" applyFill="1" applyBorder="1" applyAlignment="1">
      <alignment wrapText="1"/>
    </xf>
    <xf numFmtId="49" fontId="10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center" wrapText="1"/>
    </xf>
    <xf numFmtId="49" fontId="20" fillId="0" borderId="4" xfId="1" applyNumberFormat="1" applyFont="1" applyFill="1" applyBorder="1" applyAlignment="1">
      <alignment horizontal="left" wrapText="1"/>
    </xf>
    <xf numFmtId="49" fontId="20" fillId="0" borderId="4" xfId="1" applyNumberFormat="1" applyFont="1" applyFill="1" applyBorder="1" applyAlignment="1">
      <alignment horizontal="center" wrapText="1"/>
    </xf>
    <xf numFmtId="49" fontId="22" fillId="0" borderId="4" xfId="1" applyNumberFormat="1" applyFont="1" applyFill="1" applyBorder="1" applyAlignment="1">
      <alignment wrapText="1"/>
    </xf>
    <xf numFmtId="49" fontId="10" fillId="0" borderId="4" xfId="1" applyNumberFormat="1" applyFont="1" applyFill="1" applyBorder="1" applyAlignment="1">
      <alignment horizontal="center" wrapText="1"/>
    </xf>
    <xf numFmtId="164" fontId="22" fillId="0" borderId="3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horizontal="left" wrapText="1"/>
    </xf>
    <xf numFmtId="165" fontId="10" fillId="0" borderId="2" xfId="1" applyNumberFormat="1" applyFont="1" applyFill="1" applyBorder="1" applyAlignment="1">
      <alignment horizontal="left" vertical="center" wrapText="1"/>
    </xf>
    <xf numFmtId="170" fontId="10" fillId="0" borderId="3" xfId="1" applyNumberFormat="1" applyFont="1" applyFill="1" applyBorder="1" applyAlignment="1">
      <alignment horizontal="center"/>
    </xf>
    <xf numFmtId="0" fontId="21" fillId="0" borderId="2" xfId="24" applyFont="1" applyFill="1" applyBorder="1"/>
    <xf numFmtId="0" fontId="21" fillId="0" borderId="2" xfId="24" applyFont="1" applyFill="1" applyBorder="1" applyAlignment="1">
      <alignment wrapText="1"/>
    </xf>
    <xf numFmtId="164" fontId="21" fillId="0" borderId="3" xfId="0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center" wrapText="1"/>
    </xf>
    <xf numFmtId="4" fontId="10" fillId="0" borderId="3" xfId="1" applyNumberFormat="1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49" fontId="20" fillId="0" borderId="2" xfId="1" applyNumberFormat="1" applyFont="1" applyFill="1" applyBorder="1" applyAlignment="1">
      <alignment wrapText="1"/>
    </xf>
    <xf numFmtId="43" fontId="10" fillId="0" borderId="3" xfId="50" applyFont="1" applyFill="1" applyBorder="1" applyAlignment="1">
      <alignment horizontal="center" wrapText="1"/>
    </xf>
    <xf numFmtId="43" fontId="21" fillId="0" borderId="3" xfId="50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left" vertical="top" wrapText="1"/>
    </xf>
    <xf numFmtId="0" fontId="23" fillId="0" borderId="3" xfId="24" applyFont="1" applyFill="1" applyBorder="1" applyAlignment="1">
      <alignment horizontal="justify"/>
    </xf>
    <xf numFmtId="164" fontId="10" fillId="0" borderId="3" xfId="0" applyNumberFormat="1" applyFont="1" applyFill="1" applyBorder="1" applyAlignment="1">
      <alignment horizontal="center"/>
    </xf>
    <xf numFmtId="49" fontId="30" fillId="0" borderId="3" xfId="1" applyNumberFormat="1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/>
    </xf>
    <xf numFmtId="49" fontId="20" fillId="0" borderId="3" xfId="1" applyNumberFormat="1" applyFont="1" applyFill="1" applyBorder="1" applyAlignment="1">
      <alignment wrapText="1"/>
    </xf>
    <xf numFmtId="49" fontId="24" fillId="0" borderId="1" xfId="1" applyNumberFormat="1" applyFont="1" applyFill="1" applyBorder="1" applyAlignment="1">
      <alignment horizontal="center" wrapText="1"/>
    </xf>
    <xf numFmtId="49" fontId="21" fillId="0" borderId="3" xfId="0" applyNumberFormat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vertical="center" wrapText="1"/>
    </xf>
    <xf numFmtId="0" fontId="21" fillId="0" borderId="3" xfId="25" applyFont="1" applyFill="1" applyBorder="1" applyAlignment="1">
      <alignment wrapText="1"/>
    </xf>
    <xf numFmtId="49" fontId="21" fillId="0" borderId="3" xfId="0" applyNumberFormat="1" applyFont="1" applyFill="1" applyBorder="1" applyAlignment="1">
      <alignment wrapText="1"/>
    </xf>
    <xf numFmtId="49" fontId="25" fillId="0" borderId="1" xfId="1" applyNumberFormat="1" applyFont="1" applyFill="1" applyBorder="1" applyAlignment="1">
      <alignment horizontal="center" wrapText="1"/>
    </xf>
    <xf numFmtId="0" fontId="20" fillId="0" borderId="3" xfId="1" applyFont="1" applyFill="1" applyBorder="1" applyAlignment="1">
      <alignment horizontal="left" wrapText="1"/>
    </xf>
    <xf numFmtId="164" fontId="10" fillId="0" borderId="3" xfId="1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 wrapText="1"/>
    </xf>
    <xf numFmtId="49" fontId="24" fillId="0" borderId="4" xfId="1" applyNumberFormat="1" applyFont="1" applyFill="1" applyBorder="1" applyAlignment="1">
      <alignment horizontal="left" wrapText="1"/>
    </xf>
    <xf numFmtId="49" fontId="24" fillId="0" borderId="2" xfId="1" applyNumberFormat="1" applyFont="1" applyFill="1" applyBorder="1" applyAlignment="1">
      <alignment horizontal="center" wrapText="1"/>
    </xf>
    <xf numFmtId="49" fontId="24" fillId="0" borderId="3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left" wrapText="1"/>
    </xf>
    <xf numFmtId="0" fontId="26" fillId="0" borderId="3" xfId="17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center"/>
    </xf>
    <xf numFmtId="0" fontId="8" fillId="0" borderId="0" xfId="1" applyNumberFormat="1" applyFont="1" applyFill="1" applyAlignment="1"/>
    <xf numFmtId="49" fontId="8" fillId="0" borderId="0" xfId="1" applyNumberFormat="1" applyFont="1" applyFill="1" applyAlignment="1">
      <alignment horizontal="right" wrapText="1"/>
    </xf>
    <xf numFmtId="49" fontId="9" fillId="0" borderId="0" xfId="1" applyNumberFormat="1" applyFont="1" applyFill="1" applyAlignment="1">
      <alignment horizontal="center" wrapText="1"/>
    </xf>
    <xf numFmtId="49" fontId="39" fillId="0" borderId="0" xfId="1" applyNumberFormat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0" fontId="9" fillId="0" borderId="1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43" fillId="0" borderId="3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left" vertical="top" wrapText="1"/>
    </xf>
    <xf numFmtId="4" fontId="10" fillId="0" borderId="3" xfId="1" applyNumberFormat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left" wrapText="1"/>
    </xf>
    <xf numFmtId="49" fontId="10" fillId="0" borderId="7" xfId="1" applyNumberFormat="1" applyFont="1" applyFill="1" applyBorder="1" applyAlignment="1">
      <alignment horizontal="left" wrapText="1"/>
    </xf>
    <xf numFmtId="49" fontId="30" fillId="0" borderId="3" xfId="1" applyNumberFormat="1" applyFont="1" applyFill="1" applyBorder="1" applyAlignment="1">
      <alignment horizontal="center" vertical="center"/>
    </xf>
    <xf numFmtId="0" fontId="21" fillId="0" borderId="3" xfId="26" applyFont="1" applyFill="1" applyBorder="1" applyAlignment="1">
      <alignment wrapText="1"/>
    </xf>
    <xf numFmtId="49" fontId="10" fillId="0" borderId="6" xfId="1" applyNumberFormat="1" applyFont="1" applyFill="1" applyBorder="1" applyAlignment="1">
      <alignment wrapText="1"/>
    </xf>
    <xf numFmtId="170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center" wrapText="1"/>
    </xf>
    <xf numFmtId="0" fontId="21" fillId="0" borderId="6" xfId="26" applyFont="1" applyFill="1" applyBorder="1" applyAlignment="1">
      <alignment wrapText="1"/>
    </xf>
    <xf numFmtId="49" fontId="10" fillId="0" borderId="8" xfId="1" applyNumberFormat="1" applyFont="1" applyFill="1" applyBorder="1" applyAlignment="1">
      <alignment horizontal="left" wrapText="1"/>
    </xf>
    <xf numFmtId="49" fontId="8" fillId="0" borderId="5" xfId="1" applyNumberFormat="1" applyFont="1" applyFill="1" applyBorder="1" applyAlignment="1">
      <alignment horizontal="left" wrapText="1"/>
    </xf>
    <xf numFmtId="0" fontId="10" fillId="0" borderId="6" xfId="1" applyFont="1" applyFill="1" applyBorder="1" applyAlignment="1">
      <alignment wrapText="1"/>
    </xf>
    <xf numFmtId="165" fontId="10" fillId="0" borderId="5" xfId="1" applyNumberFormat="1" applyFont="1" applyFill="1" applyBorder="1" applyAlignment="1">
      <alignment horizontal="left" vertical="center" wrapText="1"/>
    </xf>
    <xf numFmtId="0" fontId="21" fillId="0" borderId="2" xfId="28" applyFont="1" applyFill="1" applyBorder="1"/>
    <xf numFmtId="0" fontId="21" fillId="0" borderId="2" xfId="28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vertical="top" wrapText="1"/>
    </xf>
    <xf numFmtId="0" fontId="23" fillId="0" borderId="3" xfId="26" applyFont="1" applyFill="1" applyBorder="1" applyAlignment="1">
      <alignment horizontal="justify"/>
    </xf>
    <xf numFmtId="49" fontId="10" fillId="0" borderId="2" xfId="1" applyNumberFormat="1" applyFont="1" applyFill="1" applyBorder="1" applyAlignment="1">
      <alignment horizontal="left" vertical="center" wrapText="1"/>
    </xf>
    <xf numFmtId="0" fontId="21" fillId="0" borderId="3" xfId="27" applyFont="1" applyFill="1" applyBorder="1" applyAlignment="1">
      <alignment wrapText="1"/>
    </xf>
    <xf numFmtId="0" fontId="21" fillId="0" borderId="3" xfId="26" applyFont="1" applyFill="1" applyBorder="1" applyAlignment="1">
      <alignment horizontal="left" wrapText="1"/>
    </xf>
    <xf numFmtId="0" fontId="26" fillId="0" borderId="2" xfId="26" applyFont="1" applyFill="1" applyBorder="1" applyAlignment="1">
      <alignment wrapText="1"/>
    </xf>
    <xf numFmtId="0" fontId="8" fillId="0" borderId="0" xfId="1" applyFont="1" applyAlignment="1">
      <alignment horizontal="right"/>
    </xf>
    <xf numFmtId="2" fontId="8" fillId="0" borderId="13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33" fillId="0" borderId="0" xfId="1" applyFont="1" applyAlignment="1">
      <alignment horizontal="right"/>
    </xf>
    <xf numFmtId="0" fontId="8" fillId="2" borderId="0" xfId="1" applyFont="1" applyFill="1" applyAlignment="1">
      <alignment horizontal="right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31" fillId="0" borderId="3" xfId="0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9" fontId="9" fillId="0" borderId="11" xfId="1" applyNumberFormat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9" fontId="9" fillId="0" borderId="22" xfId="1" applyNumberFormat="1" applyFont="1" applyFill="1" applyBorder="1" applyAlignment="1">
      <alignment horizontal="center" vertical="center" wrapText="1"/>
    </xf>
    <xf numFmtId="9" fontId="9" fillId="0" borderId="2" xfId="1" applyNumberFormat="1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</cellXfs>
  <cellStyles count="51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_Доходы" xfId="49"/>
    <cellStyle name="Процентный 2" xfId="14"/>
    <cellStyle name="Финансовый" xfId="50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 refreshError="1"/>
      <sheetData sheetId="1" refreshError="1">
        <row r="15">
          <cell r="E15" t="str">
            <v>00205 00030</v>
          </cell>
        </row>
        <row r="17">
          <cell r="E17" t="str">
            <v>00206 00030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view="pageBreakPreview" topLeftCell="A49" zoomScale="70" zoomScaleNormal="70" zoomScaleSheetLayoutView="70" workbookViewId="0">
      <selection activeCell="D13" sqref="D13"/>
    </sheetView>
  </sheetViews>
  <sheetFormatPr defaultRowHeight="15" x14ac:dyDescent="0.25"/>
  <cols>
    <col min="1" max="1" width="14.140625" customWidth="1"/>
    <col min="2" max="2" width="22.85546875" customWidth="1"/>
    <col min="3" max="3" width="30.140625" customWidth="1"/>
    <col min="4" max="4" width="65.85546875" customWidth="1"/>
    <col min="5" max="5" width="15.85546875" style="52" customWidth="1"/>
    <col min="6" max="6" width="15.7109375" style="10" customWidth="1"/>
    <col min="7" max="7" width="14.5703125" style="10" customWidth="1"/>
    <col min="8" max="8" width="15.85546875" customWidth="1"/>
    <col min="9" max="9" width="16.85546875" customWidth="1"/>
    <col min="10" max="11" width="9.140625" customWidth="1"/>
    <col min="12" max="12" width="16.28515625" customWidth="1"/>
  </cols>
  <sheetData>
    <row r="1" spans="1:13" ht="19.5" x14ac:dyDescent="0.35">
      <c r="A1" s="50"/>
      <c r="B1" s="67"/>
      <c r="C1" s="50"/>
      <c r="F1" s="272" t="s">
        <v>508</v>
      </c>
      <c r="G1" s="272"/>
    </row>
    <row r="2" spans="1:13" ht="18.75" x14ac:dyDescent="0.3">
      <c r="A2" s="1"/>
      <c r="B2" s="1"/>
      <c r="C2" s="1"/>
      <c r="E2" s="272" t="s">
        <v>17</v>
      </c>
      <c r="F2" s="272"/>
      <c r="G2" s="272"/>
    </row>
    <row r="3" spans="1:13" ht="19.5" x14ac:dyDescent="0.3">
      <c r="A3" s="106"/>
      <c r="B3" s="1"/>
      <c r="C3" s="1"/>
      <c r="E3" s="275" t="s">
        <v>16</v>
      </c>
      <c r="F3" s="275"/>
      <c r="G3" s="275"/>
    </row>
    <row r="4" spans="1:13" ht="18.75" x14ac:dyDescent="0.3">
      <c r="A4" s="1"/>
      <c r="B4" s="1"/>
      <c r="C4" s="1"/>
      <c r="E4" s="276" t="s">
        <v>578</v>
      </c>
      <c r="F4" s="276"/>
      <c r="G4" s="276"/>
    </row>
    <row r="5" spans="1:13" ht="15.75" x14ac:dyDescent="0.25">
      <c r="A5" s="277" t="s">
        <v>504</v>
      </c>
      <c r="B5" s="278"/>
      <c r="C5" s="278"/>
      <c r="D5" s="278"/>
      <c r="E5" s="278"/>
      <c r="F5" s="278"/>
      <c r="G5" s="278"/>
    </row>
    <row r="6" spans="1:13" ht="16.5" thickBot="1" x14ac:dyDescent="0.3">
      <c r="A6" s="1"/>
      <c r="B6" s="1"/>
      <c r="C6" s="285"/>
      <c r="D6" s="285"/>
      <c r="E6" s="68"/>
      <c r="F6" s="39"/>
      <c r="G6" s="109" t="s">
        <v>400</v>
      </c>
    </row>
    <row r="7" spans="1:13" ht="22.5" customHeight="1" x14ac:dyDescent="0.25">
      <c r="A7" s="279" t="s">
        <v>315</v>
      </c>
      <c r="B7" s="281" t="s">
        <v>396</v>
      </c>
      <c r="C7" s="281" t="s">
        <v>395</v>
      </c>
      <c r="D7" s="281" t="s">
        <v>316</v>
      </c>
      <c r="E7" s="283" t="s">
        <v>398</v>
      </c>
      <c r="F7" s="273" t="s">
        <v>397</v>
      </c>
      <c r="G7" s="274"/>
      <c r="H7" s="3"/>
      <c r="I7" s="3"/>
      <c r="J7" s="3"/>
      <c r="K7" s="3"/>
      <c r="L7" s="3"/>
      <c r="M7" s="3"/>
    </row>
    <row r="8" spans="1:13" ht="18.75" customHeight="1" x14ac:dyDescent="0.3">
      <c r="A8" s="280"/>
      <c r="B8" s="282"/>
      <c r="C8" s="282"/>
      <c r="D8" s="282"/>
      <c r="E8" s="284"/>
      <c r="F8" s="110" t="s">
        <v>399</v>
      </c>
      <c r="G8" s="115" t="s">
        <v>403</v>
      </c>
      <c r="H8" s="3"/>
      <c r="I8" s="3"/>
      <c r="J8" s="3"/>
      <c r="K8" s="3"/>
      <c r="L8" s="3"/>
      <c r="M8" s="3"/>
    </row>
    <row r="9" spans="1:13" ht="18.75" x14ac:dyDescent="0.3">
      <c r="A9" s="116">
        <v>1</v>
      </c>
      <c r="B9" s="111">
        <v>2</v>
      </c>
      <c r="C9" s="111">
        <v>3</v>
      </c>
      <c r="D9" s="112">
        <v>4</v>
      </c>
      <c r="E9" s="113">
        <v>5</v>
      </c>
      <c r="F9" s="114">
        <v>6</v>
      </c>
      <c r="G9" s="117">
        <v>7</v>
      </c>
      <c r="H9" s="3"/>
      <c r="I9" s="3"/>
      <c r="J9" s="3"/>
      <c r="K9" s="3"/>
      <c r="L9" s="3"/>
      <c r="M9" s="3"/>
    </row>
    <row r="10" spans="1:13" ht="22.5" customHeight="1" x14ac:dyDescent="0.25">
      <c r="A10" s="118" t="s">
        <v>317</v>
      </c>
      <c r="B10" s="69" t="s">
        <v>318</v>
      </c>
      <c r="C10" s="70" t="s">
        <v>319</v>
      </c>
      <c r="D10" s="71" t="s">
        <v>320</v>
      </c>
      <c r="E10" s="72">
        <f>E11+E28+E25</f>
        <v>58794.200000000004</v>
      </c>
      <c r="F10" s="72">
        <f>F11+F28</f>
        <v>63313</v>
      </c>
      <c r="G10" s="72">
        <f>G11+G28</f>
        <v>71075.199999999997</v>
      </c>
      <c r="H10" s="73"/>
      <c r="I10" s="73"/>
      <c r="J10" s="3"/>
      <c r="K10" s="3"/>
      <c r="L10" s="3"/>
      <c r="M10" s="3"/>
    </row>
    <row r="11" spans="1:13" ht="23.25" customHeight="1" x14ac:dyDescent="0.25">
      <c r="A11" s="120" t="s">
        <v>0</v>
      </c>
      <c r="B11" s="74" t="s">
        <v>318</v>
      </c>
      <c r="C11" s="70" t="s">
        <v>321</v>
      </c>
      <c r="D11" s="71" t="s">
        <v>322</v>
      </c>
      <c r="E11" s="75">
        <f>E12+E20+E23</f>
        <v>55166.3</v>
      </c>
      <c r="F11" s="75">
        <f t="shared" ref="F11:G11" si="0">F12+F20+F23</f>
        <v>59578.8</v>
      </c>
      <c r="G11" s="75">
        <f t="shared" si="0"/>
        <v>67238.3</v>
      </c>
      <c r="H11" s="3"/>
      <c r="I11" s="3"/>
      <c r="J11" s="3"/>
      <c r="K11" s="3"/>
      <c r="L11" s="3"/>
      <c r="M11" s="3"/>
    </row>
    <row r="12" spans="1:13" ht="37.5" x14ac:dyDescent="0.25">
      <c r="A12" s="120" t="s">
        <v>1</v>
      </c>
      <c r="B12" s="74" t="s">
        <v>323</v>
      </c>
      <c r="C12" s="70" t="s">
        <v>324</v>
      </c>
      <c r="D12" s="71" t="s">
        <v>325</v>
      </c>
      <c r="E12" s="75">
        <f>E13+E16+E19</f>
        <v>35887.800000000003</v>
      </c>
      <c r="F12" s="75">
        <f t="shared" ref="F12:G12" si="1">F13+F16+F19</f>
        <v>39363.699999999997</v>
      </c>
      <c r="G12" s="75">
        <f t="shared" si="1"/>
        <v>45267.8</v>
      </c>
      <c r="H12" s="76"/>
      <c r="I12" s="76"/>
      <c r="J12" s="3"/>
      <c r="K12" s="3"/>
      <c r="L12" s="76"/>
      <c r="M12" s="3"/>
    </row>
    <row r="13" spans="1:13" ht="56.25" x14ac:dyDescent="0.25">
      <c r="A13" s="120" t="s">
        <v>2</v>
      </c>
      <c r="B13" s="74" t="s">
        <v>323</v>
      </c>
      <c r="C13" s="70" t="s">
        <v>326</v>
      </c>
      <c r="D13" s="71" t="s">
        <v>327</v>
      </c>
      <c r="E13" s="75">
        <f>E14+E15</f>
        <v>20514.2</v>
      </c>
      <c r="F13" s="75">
        <f t="shared" ref="F13:G13" si="2">F14+F15</f>
        <v>23948.9</v>
      </c>
      <c r="G13" s="75">
        <f t="shared" si="2"/>
        <v>27541.1</v>
      </c>
      <c r="H13" s="76"/>
      <c r="I13" s="76"/>
      <c r="J13" s="3"/>
      <c r="K13" s="3"/>
      <c r="L13" s="77"/>
      <c r="M13" s="3"/>
    </row>
    <row r="14" spans="1:13" ht="38.25" customHeight="1" x14ac:dyDescent="0.25">
      <c r="A14" s="121" t="s">
        <v>328</v>
      </c>
      <c r="B14" s="78" t="s">
        <v>323</v>
      </c>
      <c r="C14" s="79" t="s">
        <v>329</v>
      </c>
      <c r="D14" s="80" t="s">
        <v>327</v>
      </c>
      <c r="E14" s="164">
        <f>19956.6+500+150.2-93.6</f>
        <v>20513.2</v>
      </c>
      <c r="F14" s="164">
        <v>23947.9</v>
      </c>
      <c r="G14" s="165">
        <v>27540.1</v>
      </c>
      <c r="H14" s="3"/>
      <c r="I14" s="82"/>
      <c r="J14" s="3"/>
      <c r="K14" s="3"/>
      <c r="L14" s="83"/>
      <c r="M14" s="84"/>
    </row>
    <row r="15" spans="1:13" ht="54.75" customHeight="1" x14ac:dyDescent="0.25">
      <c r="A15" s="121" t="s">
        <v>330</v>
      </c>
      <c r="B15" s="78" t="s">
        <v>323</v>
      </c>
      <c r="C15" s="79" t="s">
        <v>331</v>
      </c>
      <c r="D15" s="80" t="s">
        <v>332</v>
      </c>
      <c r="E15" s="81">
        <v>1</v>
      </c>
      <c r="F15" s="164">
        <v>1</v>
      </c>
      <c r="G15" s="166">
        <v>1</v>
      </c>
      <c r="H15" s="3"/>
      <c r="I15" s="82"/>
      <c r="J15" s="3"/>
      <c r="K15" s="3"/>
      <c r="L15" s="82"/>
      <c r="M15" s="3"/>
    </row>
    <row r="16" spans="1:13" ht="55.5" customHeight="1" x14ac:dyDescent="0.25">
      <c r="A16" s="120" t="s">
        <v>333</v>
      </c>
      <c r="B16" s="74" t="s">
        <v>323</v>
      </c>
      <c r="C16" s="70" t="s">
        <v>334</v>
      </c>
      <c r="D16" s="71" t="s">
        <v>335</v>
      </c>
      <c r="E16" s="75">
        <f>E17+E18</f>
        <v>15372.6</v>
      </c>
      <c r="F16" s="75">
        <f t="shared" ref="F16:G16" si="3">F17+F18</f>
        <v>15413.8</v>
      </c>
      <c r="G16" s="75">
        <f t="shared" si="3"/>
        <v>17725.7</v>
      </c>
      <c r="H16" s="3"/>
      <c r="I16" s="82"/>
      <c r="J16" s="3"/>
      <c r="K16" s="3"/>
      <c r="L16" s="82"/>
      <c r="M16" s="3"/>
    </row>
    <row r="17" spans="1:14" ht="56.25" x14ac:dyDescent="0.25">
      <c r="A17" s="121" t="s">
        <v>336</v>
      </c>
      <c r="B17" s="78" t="s">
        <v>323</v>
      </c>
      <c r="C17" s="79" t="s">
        <v>337</v>
      </c>
      <c r="D17" s="80" t="s">
        <v>335</v>
      </c>
      <c r="E17" s="164">
        <f>13695.6+1582.5+93.5</f>
        <v>15371.6</v>
      </c>
      <c r="F17" s="164">
        <v>15412.8</v>
      </c>
      <c r="G17" s="166">
        <v>17724.7</v>
      </c>
      <c r="H17" s="3"/>
      <c r="I17" s="85"/>
      <c r="J17" s="3"/>
      <c r="K17" s="3"/>
      <c r="L17" s="86"/>
      <c r="M17" s="3"/>
      <c r="N17" s="87"/>
    </row>
    <row r="18" spans="1:14" ht="73.5" customHeight="1" x14ac:dyDescent="0.25">
      <c r="A18" s="121" t="s">
        <v>338</v>
      </c>
      <c r="B18" s="78" t="s">
        <v>323</v>
      </c>
      <c r="C18" s="79" t="s">
        <v>339</v>
      </c>
      <c r="D18" s="80" t="s">
        <v>340</v>
      </c>
      <c r="E18" s="81">
        <v>1</v>
      </c>
      <c r="F18" s="81">
        <v>1</v>
      </c>
      <c r="G18" s="166">
        <v>1</v>
      </c>
      <c r="H18" s="3"/>
      <c r="I18" s="82"/>
      <c r="J18" s="3"/>
      <c r="K18" s="3"/>
      <c r="L18" s="82"/>
      <c r="M18" s="3"/>
    </row>
    <row r="19" spans="1:14" ht="37.5" x14ac:dyDescent="0.25">
      <c r="A19" s="120" t="s">
        <v>341</v>
      </c>
      <c r="B19" s="74" t="s">
        <v>323</v>
      </c>
      <c r="C19" s="70" t="s">
        <v>342</v>
      </c>
      <c r="D19" s="71" t="s">
        <v>343</v>
      </c>
      <c r="E19" s="75">
        <v>1</v>
      </c>
      <c r="F19" s="167">
        <v>1</v>
      </c>
      <c r="G19" s="168">
        <v>1</v>
      </c>
      <c r="H19" s="3"/>
      <c r="I19" s="82"/>
      <c r="J19" s="3"/>
      <c r="K19" s="3"/>
      <c r="L19" s="82"/>
      <c r="M19" s="3"/>
    </row>
    <row r="20" spans="1:14" ht="37.5" x14ac:dyDescent="0.25">
      <c r="A20" s="120" t="s">
        <v>3</v>
      </c>
      <c r="B20" s="74" t="s">
        <v>323</v>
      </c>
      <c r="C20" s="70" t="s">
        <v>344</v>
      </c>
      <c r="D20" s="71" t="s">
        <v>345</v>
      </c>
      <c r="E20" s="75">
        <f>E21+E22</f>
        <v>15288.300000000001</v>
      </c>
      <c r="F20" s="75">
        <f>F21+F22</f>
        <v>15027.800000000001</v>
      </c>
      <c r="G20" s="75">
        <f t="shared" ref="G20" si="4">G21+G22</f>
        <v>15227</v>
      </c>
      <c r="H20" s="3"/>
      <c r="I20" s="82"/>
      <c r="J20" s="3"/>
      <c r="K20" s="3"/>
      <c r="L20" s="82"/>
      <c r="M20" s="3"/>
    </row>
    <row r="21" spans="1:14" ht="37.5" x14ac:dyDescent="0.25">
      <c r="A21" s="121" t="s">
        <v>4</v>
      </c>
      <c r="B21" s="78" t="s">
        <v>323</v>
      </c>
      <c r="C21" s="79" t="s">
        <v>346</v>
      </c>
      <c r="D21" s="80" t="s">
        <v>347</v>
      </c>
      <c r="E21" s="81">
        <f>14764.1+435+88.2</f>
        <v>15287.300000000001</v>
      </c>
      <c r="F21" s="81">
        <f>14967.6+59.2</f>
        <v>15026.800000000001</v>
      </c>
      <c r="G21" s="81">
        <f>15267-41</f>
        <v>15226</v>
      </c>
      <c r="H21" s="3"/>
      <c r="I21" s="82"/>
      <c r="J21" s="3"/>
      <c r="K21" s="3"/>
      <c r="L21" s="82"/>
      <c r="M21" s="3"/>
    </row>
    <row r="22" spans="1:14" ht="56.25" x14ac:dyDescent="0.25">
      <c r="A22" s="121" t="s">
        <v>5</v>
      </c>
      <c r="B22" s="78" t="s">
        <v>323</v>
      </c>
      <c r="C22" s="79" t="s">
        <v>348</v>
      </c>
      <c r="D22" s="80" t="s">
        <v>349</v>
      </c>
      <c r="E22" s="81">
        <v>1</v>
      </c>
      <c r="F22" s="81">
        <v>1</v>
      </c>
      <c r="G22" s="166">
        <v>1</v>
      </c>
      <c r="H22" s="3"/>
      <c r="I22" s="82"/>
      <c r="J22" s="3"/>
      <c r="K22" s="3"/>
      <c r="L22" s="82"/>
      <c r="M22" s="3"/>
    </row>
    <row r="23" spans="1:14" ht="37.5" x14ac:dyDescent="0.25">
      <c r="A23" s="120" t="s">
        <v>6</v>
      </c>
      <c r="B23" s="74" t="s">
        <v>323</v>
      </c>
      <c r="C23" s="70" t="s">
        <v>350</v>
      </c>
      <c r="D23" s="71" t="s">
        <v>351</v>
      </c>
      <c r="E23" s="75">
        <f>E24</f>
        <v>3990.2</v>
      </c>
      <c r="F23" s="75">
        <f t="shared" ref="F23:G23" si="5">F24</f>
        <v>5187.3</v>
      </c>
      <c r="G23" s="75">
        <f t="shared" si="5"/>
        <v>6743.5</v>
      </c>
      <c r="H23" s="3"/>
      <c r="I23" s="82"/>
      <c r="J23" s="3"/>
      <c r="K23" s="3"/>
      <c r="L23" s="82"/>
      <c r="M23" s="3"/>
    </row>
    <row r="24" spans="1:14" ht="56.25" x14ac:dyDescent="0.25">
      <c r="A24" s="121" t="s">
        <v>7</v>
      </c>
      <c r="B24" s="78" t="s">
        <v>323</v>
      </c>
      <c r="C24" s="78" t="s">
        <v>352</v>
      </c>
      <c r="D24" s="89" t="s">
        <v>353</v>
      </c>
      <c r="E24" s="81">
        <v>3990.2</v>
      </c>
      <c r="F24" s="81">
        <v>5187.3</v>
      </c>
      <c r="G24" s="166">
        <v>6743.5</v>
      </c>
      <c r="H24" s="88"/>
      <c r="I24" s="82"/>
      <c r="J24" s="3"/>
      <c r="K24" s="3"/>
      <c r="L24" s="82"/>
      <c r="M24" s="3"/>
    </row>
    <row r="25" spans="1:14" ht="56.45" customHeight="1" x14ac:dyDescent="0.25">
      <c r="A25" s="120" t="s">
        <v>39</v>
      </c>
      <c r="B25" s="74" t="s">
        <v>318</v>
      </c>
      <c r="C25" s="92" t="s">
        <v>491</v>
      </c>
      <c r="D25" s="71" t="s">
        <v>492</v>
      </c>
      <c r="E25" s="75">
        <f>E26</f>
        <v>53.5</v>
      </c>
      <c r="F25" s="75">
        <f t="shared" ref="F25:G26" si="6">F26</f>
        <v>0</v>
      </c>
      <c r="G25" s="75">
        <f t="shared" si="6"/>
        <v>0</v>
      </c>
      <c r="H25" s="3"/>
      <c r="I25" s="3"/>
      <c r="J25" s="3"/>
      <c r="K25" s="3"/>
      <c r="L25" s="3"/>
      <c r="M25" s="3"/>
    </row>
    <row r="26" spans="1:14" ht="91.5" customHeight="1" x14ac:dyDescent="0.25">
      <c r="A26" s="121" t="s">
        <v>42</v>
      </c>
      <c r="B26" s="78" t="s">
        <v>323</v>
      </c>
      <c r="C26" s="93" t="s">
        <v>494</v>
      </c>
      <c r="D26" s="80" t="s">
        <v>495</v>
      </c>
      <c r="E26" s="81">
        <f>E27</f>
        <v>53.5</v>
      </c>
      <c r="F26" s="81">
        <f t="shared" si="6"/>
        <v>0</v>
      </c>
      <c r="G26" s="81">
        <f t="shared" si="6"/>
        <v>0</v>
      </c>
      <c r="H26" s="94"/>
      <c r="I26" s="94"/>
      <c r="J26" s="3"/>
      <c r="K26" s="3"/>
      <c r="L26" s="3"/>
      <c r="M26" s="3"/>
    </row>
    <row r="27" spans="1:14" ht="91.5" customHeight="1" x14ac:dyDescent="0.25">
      <c r="A27" s="121" t="s">
        <v>42</v>
      </c>
      <c r="B27" s="78" t="s">
        <v>323</v>
      </c>
      <c r="C27" s="93" t="s">
        <v>493</v>
      </c>
      <c r="D27" s="80" t="s">
        <v>496</v>
      </c>
      <c r="E27" s="81">
        <v>53.5</v>
      </c>
      <c r="F27" s="129">
        <v>0</v>
      </c>
      <c r="G27" s="130">
        <v>0</v>
      </c>
      <c r="H27" s="94"/>
      <c r="I27" s="94"/>
      <c r="J27" s="3"/>
      <c r="K27" s="3"/>
      <c r="L27" s="3"/>
      <c r="M27" s="3"/>
    </row>
    <row r="28" spans="1:14" ht="21" customHeight="1" x14ac:dyDescent="0.25">
      <c r="A28" s="120" t="s">
        <v>8</v>
      </c>
      <c r="B28" s="74" t="s">
        <v>318</v>
      </c>
      <c r="C28" s="92" t="s">
        <v>354</v>
      </c>
      <c r="D28" s="71" t="s">
        <v>355</v>
      </c>
      <c r="E28" s="75">
        <f>E29+E30+E32</f>
        <v>3574.4</v>
      </c>
      <c r="F28" s="75">
        <f t="shared" ref="F28" si="7">F29+F30+F32</f>
        <v>3734.2000000000003</v>
      </c>
      <c r="G28" s="75">
        <f>G29+G30+G32</f>
        <v>3836.8999999999996</v>
      </c>
      <c r="H28" s="3"/>
      <c r="I28" s="3"/>
      <c r="J28" s="3"/>
      <c r="K28" s="3"/>
      <c r="L28" s="3"/>
      <c r="M28" s="3"/>
    </row>
    <row r="29" spans="1:14" ht="91.5" customHeight="1" x14ac:dyDescent="0.25">
      <c r="A29" s="121" t="s">
        <v>60</v>
      </c>
      <c r="B29" s="78" t="s">
        <v>323</v>
      </c>
      <c r="C29" s="93" t="s">
        <v>356</v>
      </c>
      <c r="D29" s="80" t="s">
        <v>357</v>
      </c>
      <c r="E29" s="81">
        <v>10</v>
      </c>
      <c r="F29" s="129">
        <v>10</v>
      </c>
      <c r="G29" s="130">
        <v>1</v>
      </c>
      <c r="H29" s="94"/>
      <c r="I29" s="94"/>
      <c r="J29" s="3"/>
      <c r="K29" s="3"/>
      <c r="L29" s="3"/>
      <c r="M29" s="3"/>
    </row>
    <row r="30" spans="1:14" ht="57" customHeight="1" x14ac:dyDescent="0.25">
      <c r="A30" s="120" t="s">
        <v>64</v>
      </c>
      <c r="B30" s="74" t="s">
        <v>318</v>
      </c>
      <c r="C30" s="92" t="s">
        <v>358</v>
      </c>
      <c r="D30" s="71" t="s">
        <v>359</v>
      </c>
      <c r="E30" s="75">
        <f>E31</f>
        <v>34.700000000000003</v>
      </c>
      <c r="F30" s="75">
        <f t="shared" ref="F30:G30" si="8">F31</f>
        <v>36.1</v>
      </c>
      <c r="G30" s="75">
        <f t="shared" si="8"/>
        <v>37.6</v>
      </c>
      <c r="H30" s="3"/>
      <c r="I30" s="3"/>
      <c r="J30" s="3"/>
      <c r="K30" s="3"/>
      <c r="L30" s="3"/>
      <c r="M30" s="3"/>
    </row>
    <row r="31" spans="1:14" ht="110.25" customHeight="1" x14ac:dyDescent="0.25">
      <c r="A31" s="121" t="s">
        <v>67</v>
      </c>
      <c r="B31" s="78" t="s">
        <v>360</v>
      </c>
      <c r="C31" s="93" t="s">
        <v>361</v>
      </c>
      <c r="D31" s="80" t="s">
        <v>362</v>
      </c>
      <c r="E31" s="81">
        <v>34.700000000000003</v>
      </c>
      <c r="F31" s="81">
        <v>36.1</v>
      </c>
      <c r="G31" s="166">
        <v>37.6</v>
      </c>
      <c r="H31" s="3"/>
      <c r="I31" s="95"/>
      <c r="J31" s="3"/>
      <c r="K31" s="3"/>
      <c r="L31" s="3"/>
      <c r="M31" s="3"/>
    </row>
    <row r="32" spans="1:14" ht="37.5" x14ac:dyDescent="0.25">
      <c r="A32" s="120" t="s">
        <v>68</v>
      </c>
      <c r="B32" s="74" t="s">
        <v>318</v>
      </c>
      <c r="C32" s="92" t="s">
        <v>363</v>
      </c>
      <c r="D32" s="71" t="s">
        <v>364</v>
      </c>
      <c r="E32" s="75">
        <f>SUM(E33)</f>
        <v>3529.7000000000003</v>
      </c>
      <c r="F32" s="75">
        <f t="shared" ref="F32:G32" si="9">SUM(F33)</f>
        <v>3688.1000000000004</v>
      </c>
      <c r="G32" s="75">
        <f t="shared" si="9"/>
        <v>3798.2999999999997</v>
      </c>
      <c r="H32" s="3"/>
      <c r="I32" s="3"/>
      <c r="J32" s="3"/>
      <c r="K32" s="3"/>
      <c r="L32" s="3"/>
      <c r="M32" s="3"/>
    </row>
    <row r="33" spans="1:13" ht="93.75" x14ac:dyDescent="0.25">
      <c r="A33" s="120" t="s">
        <v>69</v>
      </c>
      <c r="B33" s="74" t="s">
        <v>318</v>
      </c>
      <c r="C33" s="96" t="s">
        <v>365</v>
      </c>
      <c r="D33" s="71" t="s">
        <v>366</v>
      </c>
      <c r="E33" s="75">
        <f>SUM(E34:E40)</f>
        <v>3529.7000000000003</v>
      </c>
      <c r="F33" s="75">
        <f t="shared" ref="F33:G33" si="10">SUM(F34:F40)</f>
        <v>3688.1000000000004</v>
      </c>
      <c r="G33" s="75">
        <f t="shared" si="10"/>
        <v>3798.2999999999997</v>
      </c>
      <c r="H33" s="3"/>
      <c r="I33" s="3"/>
      <c r="J33" s="3"/>
      <c r="K33" s="3"/>
      <c r="L33" s="3"/>
      <c r="M33" s="3"/>
    </row>
    <row r="34" spans="1:13" ht="119.25" customHeight="1" x14ac:dyDescent="0.25">
      <c r="A34" s="121" t="s">
        <v>367</v>
      </c>
      <c r="B34" s="78" t="s">
        <v>368</v>
      </c>
      <c r="C34" s="93" t="s">
        <v>369</v>
      </c>
      <c r="D34" s="80" t="s">
        <v>393</v>
      </c>
      <c r="E34" s="164">
        <v>2616.1999999999998</v>
      </c>
      <c r="F34" s="81">
        <v>2720.9</v>
      </c>
      <c r="G34" s="165">
        <v>2829.7</v>
      </c>
      <c r="H34" s="3"/>
      <c r="I34" s="97"/>
      <c r="J34" s="3"/>
      <c r="K34" s="3"/>
      <c r="L34" s="3"/>
      <c r="M34" s="3"/>
    </row>
    <row r="35" spans="1:13" ht="113.25" customHeight="1" x14ac:dyDescent="0.25">
      <c r="A35" s="121" t="s">
        <v>370</v>
      </c>
      <c r="B35" s="78" t="s">
        <v>371</v>
      </c>
      <c r="C35" s="93" t="s">
        <v>369</v>
      </c>
      <c r="D35" s="80" t="s">
        <v>393</v>
      </c>
      <c r="E35" s="164">
        <v>266.89999999999998</v>
      </c>
      <c r="F35" s="81">
        <v>277.2</v>
      </c>
      <c r="G35" s="165">
        <v>288.5</v>
      </c>
      <c r="H35" s="3"/>
      <c r="I35" s="94"/>
      <c r="J35" s="3"/>
      <c r="K35" s="3"/>
      <c r="L35" s="3"/>
      <c r="M35" s="3"/>
    </row>
    <row r="36" spans="1:13" ht="114.75" customHeight="1" x14ac:dyDescent="0.25">
      <c r="A36" s="121" t="s">
        <v>372</v>
      </c>
      <c r="B36" s="78" t="s">
        <v>373</v>
      </c>
      <c r="C36" s="93" t="s">
        <v>369</v>
      </c>
      <c r="D36" s="80" t="s">
        <v>393</v>
      </c>
      <c r="E36" s="164">
        <v>140.4</v>
      </c>
      <c r="F36" s="81">
        <v>145.80000000000001</v>
      </c>
      <c r="G36" s="165">
        <v>151.69999999999999</v>
      </c>
      <c r="H36" s="3"/>
      <c r="I36" s="94"/>
      <c r="J36" s="3"/>
      <c r="K36" s="3"/>
      <c r="L36" s="3"/>
      <c r="M36" s="3"/>
    </row>
    <row r="37" spans="1:13" ht="105" customHeight="1" x14ac:dyDescent="0.25">
      <c r="A37" s="121" t="s">
        <v>374</v>
      </c>
      <c r="B37" s="78" t="s">
        <v>404</v>
      </c>
      <c r="C37" s="93" t="s">
        <v>369</v>
      </c>
      <c r="D37" s="80" t="s">
        <v>393</v>
      </c>
      <c r="E37" s="164">
        <v>166.8</v>
      </c>
      <c r="F37" s="81">
        <v>173.3</v>
      </c>
      <c r="G37" s="165">
        <v>180.3</v>
      </c>
      <c r="H37" s="3"/>
      <c r="I37" s="94"/>
      <c r="J37" s="3"/>
      <c r="K37" s="3"/>
      <c r="L37" s="3"/>
      <c r="M37" s="3"/>
    </row>
    <row r="38" spans="1:13" ht="96" customHeight="1" x14ac:dyDescent="0.25">
      <c r="A38" s="122" t="s">
        <v>376</v>
      </c>
      <c r="B38" s="78" t="s">
        <v>375</v>
      </c>
      <c r="C38" s="93" t="s">
        <v>369</v>
      </c>
      <c r="D38" s="80" t="s">
        <v>393</v>
      </c>
      <c r="E38" s="81">
        <v>197.8</v>
      </c>
      <c r="F38" s="81">
        <v>223.7</v>
      </c>
      <c r="G38" s="165">
        <v>194.9</v>
      </c>
      <c r="H38" s="3"/>
      <c r="I38" s="94"/>
      <c r="J38" s="3"/>
      <c r="K38" s="3"/>
      <c r="L38" s="3"/>
      <c r="M38" s="3"/>
    </row>
    <row r="39" spans="1:13" s="10" customFormat="1" ht="120" customHeight="1" x14ac:dyDescent="0.25">
      <c r="A39" s="121" t="s">
        <v>378</v>
      </c>
      <c r="B39" s="90" t="s">
        <v>377</v>
      </c>
      <c r="C39" s="98" t="s">
        <v>369</v>
      </c>
      <c r="D39" s="91" t="s">
        <v>393</v>
      </c>
      <c r="E39" s="81">
        <v>24.9</v>
      </c>
      <c r="F39" s="81">
        <v>25.9</v>
      </c>
      <c r="G39" s="165">
        <v>27</v>
      </c>
      <c r="H39" s="53"/>
      <c r="I39" s="99"/>
      <c r="J39" s="53"/>
      <c r="K39" s="53"/>
      <c r="L39" s="53"/>
      <c r="M39" s="53"/>
    </row>
    <row r="40" spans="1:13" ht="93.75" x14ac:dyDescent="0.25">
      <c r="A40" s="121" t="s">
        <v>405</v>
      </c>
      <c r="B40" s="78" t="s">
        <v>377</v>
      </c>
      <c r="C40" s="93" t="s">
        <v>379</v>
      </c>
      <c r="D40" s="80" t="s">
        <v>394</v>
      </c>
      <c r="E40" s="164">
        <v>116.7</v>
      </c>
      <c r="F40" s="81">
        <v>121.3</v>
      </c>
      <c r="G40" s="165">
        <v>126.2</v>
      </c>
      <c r="H40" s="3"/>
      <c r="I40" s="94"/>
      <c r="J40" s="3"/>
      <c r="K40" s="3"/>
      <c r="L40" s="3"/>
      <c r="M40" s="3"/>
    </row>
    <row r="41" spans="1:13" ht="18.75" x14ac:dyDescent="0.25">
      <c r="A41" s="120" t="s">
        <v>14</v>
      </c>
      <c r="B41" s="74" t="s">
        <v>318</v>
      </c>
      <c r="C41" s="92" t="s">
        <v>380</v>
      </c>
      <c r="D41" s="71" t="s">
        <v>381</v>
      </c>
      <c r="E41" s="75">
        <f t="shared" ref="E41:G41" si="11">E42</f>
        <v>19736.199999999997</v>
      </c>
      <c r="F41" s="75">
        <f t="shared" si="11"/>
        <v>9844.9</v>
      </c>
      <c r="G41" s="119">
        <f t="shared" si="11"/>
        <v>10154.1</v>
      </c>
      <c r="H41" s="3"/>
      <c r="I41" s="3"/>
      <c r="J41" s="3"/>
      <c r="K41" s="3"/>
      <c r="L41" s="3"/>
      <c r="M41" s="3"/>
    </row>
    <row r="42" spans="1:13" ht="56.25" x14ac:dyDescent="0.25">
      <c r="A42" s="120" t="s">
        <v>12</v>
      </c>
      <c r="B42" s="74" t="s">
        <v>318</v>
      </c>
      <c r="C42" s="92" t="s">
        <v>382</v>
      </c>
      <c r="D42" s="71" t="s">
        <v>383</v>
      </c>
      <c r="E42" s="75">
        <f>E48+E46+E43</f>
        <v>19736.199999999997</v>
      </c>
      <c r="F42" s="75">
        <f>F48</f>
        <v>9844.9</v>
      </c>
      <c r="G42" s="119">
        <f>G48</f>
        <v>10154.1</v>
      </c>
      <c r="H42" s="3"/>
      <c r="I42" s="3"/>
      <c r="J42" s="3"/>
      <c r="K42" s="3"/>
      <c r="L42" s="3"/>
      <c r="M42" s="3"/>
    </row>
    <row r="43" spans="1:13" ht="37.5" x14ac:dyDescent="0.25">
      <c r="A43" s="120" t="s">
        <v>15</v>
      </c>
      <c r="B43" s="74" t="s">
        <v>10</v>
      </c>
      <c r="C43" s="92" t="s">
        <v>562</v>
      </c>
      <c r="D43" s="163" t="s">
        <v>488</v>
      </c>
      <c r="E43" s="75">
        <f>E44</f>
        <v>284</v>
      </c>
      <c r="F43" s="75"/>
      <c r="G43" s="119"/>
      <c r="H43" s="3"/>
      <c r="I43" s="3"/>
      <c r="J43" s="3"/>
      <c r="K43" s="3"/>
      <c r="L43" s="3"/>
      <c r="M43" s="3"/>
    </row>
    <row r="44" spans="1:13" ht="18.75" x14ac:dyDescent="0.25">
      <c r="A44" s="121" t="s">
        <v>511</v>
      </c>
      <c r="B44" s="78" t="s">
        <v>10</v>
      </c>
      <c r="C44" s="93" t="s">
        <v>563</v>
      </c>
      <c r="D44" s="91" t="s">
        <v>489</v>
      </c>
      <c r="E44" s="75">
        <f>E45</f>
        <v>284</v>
      </c>
      <c r="F44" s="75"/>
      <c r="G44" s="119"/>
      <c r="H44" s="3"/>
      <c r="I44" s="3"/>
      <c r="J44" s="3"/>
      <c r="K44" s="3"/>
      <c r="L44" s="3"/>
      <c r="M44" s="3"/>
    </row>
    <row r="45" spans="1:13" ht="56.25" x14ac:dyDescent="0.25">
      <c r="A45" s="121" t="s">
        <v>512</v>
      </c>
      <c r="B45" s="78" t="s">
        <v>10</v>
      </c>
      <c r="C45" s="93" t="s">
        <v>564</v>
      </c>
      <c r="D45" s="91" t="s">
        <v>490</v>
      </c>
      <c r="E45" s="75">
        <v>284</v>
      </c>
      <c r="F45" s="75"/>
      <c r="G45" s="119"/>
      <c r="H45" s="3"/>
      <c r="I45" s="3"/>
      <c r="J45" s="3"/>
      <c r="K45" s="3"/>
      <c r="L45" s="3"/>
      <c r="M45" s="3"/>
    </row>
    <row r="46" spans="1:13" ht="56.25" x14ac:dyDescent="0.25">
      <c r="A46" s="120" t="s">
        <v>514</v>
      </c>
      <c r="B46" s="74" t="s">
        <v>10</v>
      </c>
      <c r="C46" s="92" t="s">
        <v>565</v>
      </c>
      <c r="D46" s="71" t="s">
        <v>461</v>
      </c>
      <c r="E46" s="75">
        <f>E47</f>
        <v>9800</v>
      </c>
      <c r="F46" s="75"/>
      <c r="G46" s="119"/>
      <c r="H46" s="3"/>
      <c r="I46" s="3"/>
      <c r="J46" s="3"/>
      <c r="K46" s="3"/>
      <c r="L46" s="3"/>
      <c r="M46" s="3"/>
    </row>
    <row r="47" spans="1:13" ht="56.25" x14ac:dyDescent="0.25">
      <c r="A47" s="121" t="s">
        <v>513</v>
      </c>
      <c r="B47" s="78" t="s">
        <v>10</v>
      </c>
      <c r="C47" s="93" t="s">
        <v>566</v>
      </c>
      <c r="D47" s="80" t="s">
        <v>460</v>
      </c>
      <c r="E47" s="75">
        <v>9800</v>
      </c>
      <c r="F47" s="75"/>
      <c r="G47" s="119"/>
      <c r="H47" s="3"/>
      <c r="I47" s="3"/>
      <c r="J47" s="3"/>
      <c r="K47" s="3"/>
      <c r="L47" s="3"/>
      <c r="M47" s="3"/>
    </row>
    <row r="48" spans="1:13" ht="37.5" x14ac:dyDescent="0.25">
      <c r="A48" s="120" t="s">
        <v>479</v>
      </c>
      <c r="B48" s="74" t="s">
        <v>318</v>
      </c>
      <c r="C48" s="92" t="s">
        <v>567</v>
      </c>
      <c r="D48" s="71" t="s">
        <v>384</v>
      </c>
      <c r="E48" s="75">
        <f>E49+E53</f>
        <v>9652.1999999999989</v>
      </c>
      <c r="F48" s="75">
        <f t="shared" ref="F48:G48" si="12">F49+F53</f>
        <v>9844.9</v>
      </c>
      <c r="G48" s="119">
        <f t="shared" si="12"/>
        <v>10154.1</v>
      </c>
      <c r="H48" s="3"/>
      <c r="I48" s="3"/>
      <c r="J48" s="3"/>
      <c r="K48" s="3"/>
      <c r="L48" s="3"/>
      <c r="M48" s="3"/>
    </row>
    <row r="49" spans="1:14" ht="56.25" x14ac:dyDescent="0.25">
      <c r="A49" s="120" t="s">
        <v>480</v>
      </c>
      <c r="B49" s="74" t="s">
        <v>318</v>
      </c>
      <c r="C49" s="92" t="s">
        <v>568</v>
      </c>
      <c r="D49" s="71" t="s">
        <v>385</v>
      </c>
      <c r="E49" s="75">
        <f>E50</f>
        <v>2506.8999999999996</v>
      </c>
      <c r="F49" s="75">
        <f t="shared" ref="F49:G49" si="13">F50</f>
        <v>2421.5</v>
      </c>
      <c r="G49" s="119">
        <f t="shared" si="13"/>
        <v>2430.2000000000003</v>
      </c>
      <c r="H49" s="3"/>
      <c r="I49" s="3"/>
      <c r="J49" s="3"/>
      <c r="K49" s="3"/>
      <c r="L49" s="3"/>
      <c r="M49" s="3"/>
    </row>
    <row r="50" spans="1:14" ht="81.75" customHeight="1" x14ac:dyDescent="0.25">
      <c r="A50" s="120" t="s">
        <v>481</v>
      </c>
      <c r="B50" s="74" t="s">
        <v>318</v>
      </c>
      <c r="C50" s="92" t="s">
        <v>570</v>
      </c>
      <c r="D50" s="100" t="s">
        <v>386</v>
      </c>
      <c r="E50" s="75">
        <f>E51+E52</f>
        <v>2506.8999999999996</v>
      </c>
      <c r="F50" s="75">
        <f t="shared" ref="F50:G50" si="14">F51+F52</f>
        <v>2421.5</v>
      </c>
      <c r="G50" s="119">
        <f t="shared" si="14"/>
        <v>2430.2000000000003</v>
      </c>
      <c r="H50" s="3"/>
      <c r="I50" s="3"/>
      <c r="J50" s="3"/>
      <c r="K50" s="3"/>
      <c r="L50" s="3"/>
      <c r="M50" s="3"/>
    </row>
    <row r="51" spans="1:14" ht="93.75" x14ac:dyDescent="0.25">
      <c r="A51" s="121" t="s">
        <v>482</v>
      </c>
      <c r="B51" s="78" t="s">
        <v>10</v>
      </c>
      <c r="C51" s="93" t="s">
        <v>569</v>
      </c>
      <c r="D51" s="101" t="s">
        <v>387</v>
      </c>
      <c r="E51" s="81">
        <v>2499.6999999999998</v>
      </c>
      <c r="F51" s="81">
        <v>2414</v>
      </c>
      <c r="G51" s="169">
        <v>2422.4</v>
      </c>
      <c r="H51" s="3"/>
      <c r="I51" s="3"/>
      <c r="J51" s="3"/>
      <c r="K51" s="3"/>
      <c r="L51" s="3"/>
      <c r="M51" s="3"/>
    </row>
    <row r="52" spans="1:14" ht="156" customHeight="1" x14ac:dyDescent="0.25">
      <c r="A52" s="121" t="s">
        <v>483</v>
      </c>
      <c r="B52" s="90" t="s">
        <v>10</v>
      </c>
      <c r="C52" s="98" t="s">
        <v>571</v>
      </c>
      <c r="D52" s="123" t="s">
        <v>388</v>
      </c>
      <c r="E52" s="81">
        <v>7.2</v>
      </c>
      <c r="F52" s="81">
        <v>7.5</v>
      </c>
      <c r="G52" s="169">
        <v>7.8</v>
      </c>
      <c r="H52" s="3"/>
      <c r="I52" s="3"/>
      <c r="J52" s="3"/>
      <c r="K52" s="3"/>
      <c r="L52" s="3"/>
      <c r="M52" s="3"/>
    </row>
    <row r="53" spans="1:14" ht="63.75" customHeight="1" x14ac:dyDescent="0.25">
      <c r="A53" s="120" t="s">
        <v>484</v>
      </c>
      <c r="B53" s="74" t="s">
        <v>318</v>
      </c>
      <c r="C53" s="92" t="s">
        <v>572</v>
      </c>
      <c r="D53" s="71" t="s">
        <v>502</v>
      </c>
      <c r="E53" s="75">
        <f>E54</f>
        <v>7145.2999999999993</v>
      </c>
      <c r="F53" s="75">
        <f t="shared" ref="F53:G53" si="15">F54</f>
        <v>7423.4</v>
      </c>
      <c r="G53" s="119">
        <f t="shared" si="15"/>
        <v>7723.9</v>
      </c>
      <c r="H53" s="3"/>
      <c r="I53" s="3"/>
      <c r="J53" s="3"/>
      <c r="K53" s="3"/>
      <c r="L53" s="3"/>
      <c r="M53" s="3"/>
    </row>
    <row r="54" spans="1:14" ht="114.75" customHeight="1" x14ac:dyDescent="0.25">
      <c r="A54" s="120" t="s">
        <v>485</v>
      </c>
      <c r="B54" s="74" t="s">
        <v>10</v>
      </c>
      <c r="C54" s="92" t="s">
        <v>573</v>
      </c>
      <c r="D54" s="71" t="s">
        <v>389</v>
      </c>
      <c r="E54" s="75">
        <f>E55+E56</f>
        <v>7145.2999999999993</v>
      </c>
      <c r="F54" s="75">
        <f t="shared" ref="F54:G54" si="16">F55+F56</f>
        <v>7423.4</v>
      </c>
      <c r="G54" s="119">
        <f t="shared" si="16"/>
        <v>7723.9</v>
      </c>
      <c r="H54" s="3"/>
      <c r="I54" s="3"/>
      <c r="J54" s="3"/>
      <c r="K54" s="3"/>
      <c r="L54" s="3"/>
      <c r="M54" s="3"/>
    </row>
    <row r="55" spans="1:14" ht="54.75" customHeight="1" x14ac:dyDescent="0.25">
      <c r="A55" s="121" t="s">
        <v>486</v>
      </c>
      <c r="B55" s="78" t="s">
        <v>10</v>
      </c>
      <c r="C55" s="93" t="s">
        <v>574</v>
      </c>
      <c r="D55" s="80" t="s">
        <v>390</v>
      </c>
      <c r="E55" s="81">
        <v>4754.7</v>
      </c>
      <c r="F55" s="170">
        <v>4939.8</v>
      </c>
      <c r="G55" s="169">
        <v>5139.8</v>
      </c>
      <c r="H55" s="3"/>
      <c r="I55" s="3"/>
      <c r="J55" s="3"/>
      <c r="K55" s="3"/>
      <c r="L55" s="3"/>
      <c r="M55" s="3"/>
    </row>
    <row r="56" spans="1:14" ht="57.75" customHeight="1" x14ac:dyDescent="0.25">
      <c r="A56" s="121" t="s">
        <v>487</v>
      </c>
      <c r="B56" s="78" t="s">
        <v>10</v>
      </c>
      <c r="C56" s="93" t="s">
        <v>575</v>
      </c>
      <c r="D56" s="102" t="s">
        <v>391</v>
      </c>
      <c r="E56" s="81">
        <v>2390.6</v>
      </c>
      <c r="F56" s="170">
        <v>2483.6</v>
      </c>
      <c r="G56" s="169">
        <v>2584.1</v>
      </c>
      <c r="H56" s="3"/>
      <c r="I56" s="3"/>
      <c r="J56" s="3"/>
      <c r="K56" s="3"/>
      <c r="L56" s="3"/>
      <c r="M56" s="3"/>
    </row>
    <row r="57" spans="1:14" ht="19.5" thickBot="1" x14ac:dyDescent="0.3">
      <c r="A57" s="124"/>
      <c r="B57" s="125"/>
      <c r="C57" s="125"/>
      <c r="D57" s="126" t="s">
        <v>392</v>
      </c>
      <c r="E57" s="127">
        <f>SUM(E10+E41)</f>
        <v>78530.399999999994</v>
      </c>
      <c r="F57" s="127">
        <f>SUM(F10+F41)</f>
        <v>73157.899999999994</v>
      </c>
      <c r="G57" s="128">
        <f>SUM(G10+G41)</f>
        <v>81229.3</v>
      </c>
      <c r="H57" s="3"/>
      <c r="I57" s="82"/>
      <c r="J57" s="3"/>
      <c r="K57" s="3"/>
      <c r="L57" s="3"/>
      <c r="M57" s="3"/>
      <c r="N57" s="105"/>
    </row>
    <row r="58" spans="1:14" ht="15.75" x14ac:dyDescent="0.25">
      <c r="A58" s="1"/>
      <c r="B58" s="1"/>
      <c r="C58" s="1"/>
      <c r="D58" s="103"/>
      <c r="E58" s="104"/>
      <c r="F58" s="108"/>
      <c r="G58" s="53"/>
      <c r="H58" s="3"/>
      <c r="I58" s="3"/>
      <c r="J58" s="3"/>
      <c r="K58" s="3"/>
      <c r="L58" s="3"/>
      <c r="M58" s="3"/>
    </row>
    <row r="59" spans="1:14" x14ac:dyDescent="0.25">
      <c r="F59" s="53"/>
      <c r="G59" s="53"/>
      <c r="H59" s="3"/>
      <c r="I59" s="3"/>
      <c r="J59" s="3"/>
      <c r="K59" s="3"/>
      <c r="L59" s="3"/>
      <c r="M59" s="3"/>
    </row>
    <row r="61" spans="1:14" x14ac:dyDescent="0.25">
      <c r="M61" s="105"/>
    </row>
  </sheetData>
  <mergeCells count="12">
    <mergeCell ref="F1:G1"/>
    <mergeCell ref="F7:G7"/>
    <mergeCell ref="E2:G2"/>
    <mergeCell ref="E3:G3"/>
    <mergeCell ref="E4:G4"/>
    <mergeCell ref="A5:G5"/>
    <mergeCell ref="A7:A8"/>
    <mergeCell ref="B7:B8"/>
    <mergeCell ref="C7:C8"/>
    <mergeCell ref="D7:D8"/>
    <mergeCell ref="E7:E8"/>
    <mergeCell ref="C6:D6"/>
  </mergeCells>
  <pageMargins left="0.7" right="0.7" top="0.75" bottom="0.75" header="0.3" footer="0.3"/>
  <pageSetup paperSize="9" scale="48" fitToHeight="0" orientation="portrait" r:id="rId1"/>
  <rowBreaks count="2" manualBreakCount="2">
    <brk id="33" max="6" man="1"/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150"/>
  <sheetViews>
    <sheetView view="pageBreakPreview" topLeftCell="A136" zoomScale="84" zoomScaleNormal="100" zoomScaleSheetLayoutView="84" workbookViewId="0">
      <selection activeCell="I117" sqref="I117"/>
    </sheetView>
  </sheetViews>
  <sheetFormatPr defaultRowHeight="15" x14ac:dyDescent="0.25"/>
  <cols>
    <col min="1" max="1" width="19.5703125" style="55" customWidth="1"/>
    <col min="2" max="2" width="66.140625" style="55" customWidth="1"/>
    <col min="3" max="3" width="10" style="55" customWidth="1"/>
    <col min="4" max="4" width="14.7109375" style="55" customWidth="1"/>
    <col min="5" max="5" width="16.5703125" style="55" customWidth="1"/>
    <col min="6" max="6" width="15.140625" style="55" customWidth="1"/>
    <col min="7" max="7" width="16" style="142" customWidth="1"/>
    <col min="8" max="8" width="13.28515625" style="55" customWidth="1"/>
    <col min="9" max="9" width="14.28515625" style="131" customWidth="1"/>
  </cols>
  <sheetData>
    <row r="1" spans="1:9" ht="19.5" x14ac:dyDescent="0.35">
      <c r="A1" s="171"/>
      <c r="B1" s="172"/>
      <c r="C1" s="9"/>
      <c r="D1" s="172"/>
      <c r="E1" s="173"/>
      <c r="F1" s="5"/>
      <c r="H1" s="174"/>
      <c r="I1" s="6" t="s">
        <v>509</v>
      </c>
    </row>
    <row r="2" spans="1:9" ht="18.75" x14ac:dyDescent="0.3">
      <c r="A2" s="175"/>
      <c r="B2" s="172"/>
      <c r="C2" s="9"/>
      <c r="D2" s="9"/>
      <c r="E2" s="173"/>
      <c r="F2" s="5"/>
      <c r="H2" s="174"/>
      <c r="I2" s="6" t="s">
        <v>17</v>
      </c>
    </row>
    <row r="3" spans="1:9" ht="18.75" x14ac:dyDescent="0.3">
      <c r="A3" s="175"/>
      <c r="B3" s="176"/>
      <c r="C3" s="5"/>
      <c r="D3" s="5"/>
      <c r="E3" s="5"/>
      <c r="F3" s="5"/>
      <c r="H3" s="174"/>
      <c r="I3" s="6" t="s">
        <v>16</v>
      </c>
    </row>
    <row r="4" spans="1:9" ht="18.75" x14ac:dyDescent="0.3">
      <c r="A4" s="175"/>
      <c r="B4" s="7"/>
      <c r="C4" s="8"/>
      <c r="D4" s="9"/>
      <c r="E4" s="147"/>
      <c r="F4" s="5"/>
      <c r="H4" s="174"/>
      <c r="I4" s="6" t="s">
        <v>578</v>
      </c>
    </row>
    <row r="5" spans="1:9" ht="18.75" x14ac:dyDescent="0.3">
      <c r="A5" s="177"/>
      <c r="B5" s="7"/>
      <c r="C5" s="178"/>
      <c r="D5" s="179"/>
      <c r="E5" s="180"/>
      <c r="F5" s="135"/>
      <c r="G5" s="135"/>
      <c r="H5" s="174"/>
      <c r="I5" s="181"/>
    </row>
    <row r="6" spans="1:9" ht="35.450000000000003" customHeight="1" x14ac:dyDescent="0.25">
      <c r="A6" s="287" t="s">
        <v>505</v>
      </c>
      <c r="B6" s="287"/>
      <c r="C6" s="287"/>
      <c r="D6" s="287"/>
      <c r="E6" s="287"/>
      <c r="F6" s="287"/>
      <c r="G6" s="287"/>
      <c r="H6" s="287"/>
      <c r="I6" s="287"/>
    </row>
    <row r="7" spans="1:9" ht="19.5" customHeight="1" x14ac:dyDescent="0.25">
      <c r="A7" s="182"/>
      <c r="B7" s="182"/>
      <c r="C7" s="182"/>
      <c r="D7" s="182"/>
      <c r="E7" s="182"/>
      <c r="F7" s="182"/>
      <c r="G7" s="182"/>
      <c r="H7" s="183"/>
      <c r="I7" s="109" t="s">
        <v>400</v>
      </c>
    </row>
    <row r="8" spans="1:9" ht="28.5" customHeight="1" x14ac:dyDescent="0.25">
      <c r="A8" s="288" t="s">
        <v>18</v>
      </c>
      <c r="B8" s="288" t="s">
        <v>19</v>
      </c>
      <c r="C8" s="288" t="s">
        <v>20</v>
      </c>
      <c r="D8" s="288" t="s">
        <v>401</v>
      </c>
      <c r="E8" s="288" t="s">
        <v>21</v>
      </c>
      <c r="F8" s="288" t="s">
        <v>22</v>
      </c>
      <c r="G8" s="290" t="s">
        <v>398</v>
      </c>
      <c r="H8" s="286" t="s">
        <v>397</v>
      </c>
      <c r="I8" s="286"/>
    </row>
    <row r="9" spans="1:9" ht="15.75" customHeight="1" x14ac:dyDescent="0.25">
      <c r="A9" s="289"/>
      <c r="B9" s="289"/>
      <c r="C9" s="289"/>
      <c r="D9" s="289"/>
      <c r="E9" s="289"/>
      <c r="F9" s="289"/>
      <c r="G9" s="291"/>
      <c r="H9" s="145" t="s">
        <v>399</v>
      </c>
      <c r="I9" s="145" t="s">
        <v>403</v>
      </c>
    </row>
    <row r="10" spans="1:9" ht="15.75" x14ac:dyDescent="0.25">
      <c r="A10" s="136">
        <v>1</v>
      </c>
      <c r="B10" s="136">
        <v>2</v>
      </c>
      <c r="C10" s="136" t="s">
        <v>23</v>
      </c>
      <c r="D10" s="136" t="s">
        <v>24</v>
      </c>
      <c r="E10" s="136" t="s">
        <v>25</v>
      </c>
      <c r="F10" s="136" t="s">
        <v>26</v>
      </c>
      <c r="G10" s="137">
        <v>7</v>
      </c>
      <c r="H10" s="144">
        <v>8</v>
      </c>
      <c r="I10" s="144">
        <v>9</v>
      </c>
    </row>
    <row r="11" spans="1:9" ht="79.5" customHeight="1" x14ac:dyDescent="0.3">
      <c r="A11" s="11" t="s">
        <v>27</v>
      </c>
      <c r="B11" s="12" t="s">
        <v>246</v>
      </c>
      <c r="C11" s="13">
        <v>903</v>
      </c>
      <c r="D11" s="14"/>
      <c r="E11" s="14"/>
      <c r="F11" s="14"/>
      <c r="G11" s="15">
        <f>G12+G37+G41+G47+G65+G69+G86+G106+G94</f>
        <v>68563.199999999997</v>
      </c>
      <c r="H11" s="15">
        <f>H12+H37+H41+H47+H65+H69+H86+H106+H94</f>
        <v>63375.499999999993</v>
      </c>
      <c r="I11" s="15">
        <f>I12+I37+I41+I47+I65+I69+I86+I106+I94</f>
        <v>71245</v>
      </c>
    </row>
    <row r="12" spans="1:9" ht="20.25" x14ac:dyDescent="0.3">
      <c r="A12" s="16" t="s">
        <v>28</v>
      </c>
      <c r="B12" s="17" t="s">
        <v>29</v>
      </c>
      <c r="C12" s="16" t="s">
        <v>10</v>
      </c>
      <c r="D12" s="16" t="s">
        <v>30</v>
      </c>
      <c r="E12" s="16"/>
      <c r="F12" s="16"/>
      <c r="G12" s="18">
        <f>G13+G23+G26</f>
        <v>29061.4</v>
      </c>
      <c r="H12" s="18">
        <f>H13+H23+H26</f>
        <v>26112.699999999997</v>
      </c>
      <c r="I12" s="18">
        <f>I13+I23+I26</f>
        <v>26220.3</v>
      </c>
    </row>
    <row r="13" spans="1:9" ht="54" customHeight="1" x14ac:dyDescent="0.3">
      <c r="A13" s="184" t="s">
        <v>31</v>
      </c>
      <c r="B13" s="185" t="s">
        <v>32</v>
      </c>
      <c r="C13" s="184" t="s">
        <v>10</v>
      </c>
      <c r="D13" s="184" t="s">
        <v>33</v>
      </c>
      <c r="E13" s="184"/>
      <c r="F13" s="184"/>
      <c r="G13" s="186">
        <f>G14+G16+G20</f>
        <v>9769</v>
      </c>
      <c r="H13" s="186">
        <f t="shared" ref="H13:I13" si="0">H14+H16+H20</f>
        <v>15856.299999999997</v>
      </c>
      <c r="I13" s="186">
        <f t="shared" si="0"/>
        <v>15943.599999999999</v>
      </c>
    </row>
    <row r="14" spans="1:9" ht="18.75" x14ac:dyDescent="0.3">
      <c r="A14" s="184" t="s">
        <v>34</v>
      </c>
      <c r="B14" s="19" t="s">
        <v>35</v>
      </c>
      <c r="C14" s="184" t="s">
        <v>10</v>
      </c>
      <c r="D14" s="184" t="s">
        <v>33</v>
      </c>
      <c r="E14" s="184" t="s">
        <v>36</v>
      </c>
      <c r="F14" s="184"/>
      <c r="G14" s="186">
        <f>G15</f>
        <v>1168.8</v>
      </c>
      <c r="H14" s="186">
        <f t="shared" ref="H14:I14" si="1">H15</f>
        <v>1242.3</v>
      </c>
      <c r="I14" s="186">
        <f t="shared" si="1"/>
        <v>1243.8</v>
      </c>
    </row>
    <row r="15" spans="1:9" ht="93.75" x14ac:dyDescent="0.3">
      <c r="A15" s="184" t="s">
        <v>2</v>
      </c>
      <c r="B15" s="19" t="s">
        <v>37</v>
      </c>
      <c r="C15" s="184" t="s">
        <v>10</v>
      </c>
      <c r="D15" s="184" t="s">
        <v>33</v>
      </c>
      <c r="E15" s="184" t="s">
        <v>36</v>
      </c>
      <c r="F15" s="20" t="s">
        <v>38</v>
      </c>
      <c r="G15" s="21">
        <v>1168.8</v>
      </c>
      <c r="H15" s="161">
        <v>1242.3</v>
      </c>
      <c r="I15" s="161">
        <v>1243.8</v>
      </c>
    </row>
    <row r="16" spans="1:9" ht="72.75" customHeight="1" x14ac:dyDescent="0.3">
      <c r="A16" s="184" t="s">
        <v>3</v>
      </c>
      <c r="B16" s="187" t="s">
        <v>40</v>
      </c>
      <c r="C16" s="20" t="s">
        <v>10</v>
      </c>
      <c r="D16" s="184" t="s">
        <v>33</v>
      </c>
      <c r="E16" s="184" t="s">
        <v>41</v>
      </c>
      <c r="F16" s="184"/>
      <c r="G16" s="186">
        <f>G17+G18+G19</f>
        <v>6100.5</v>
      </c>
      <c r="H16" s="186">
        <f t="shared" ref="H16:I16" si="2">H17+H18+H19</f>
        <v>12199.999999999998</v>
      </c>
      <c r="I16" s="186">
        <f t="shared" si="2"/>
        <v>12277.4</v>
      </c>
    </row>
    <row r="17" spans="1:9" ht="90" customHeight="1" x14ac:dyDescent="0.3">
      <c r="A17" s="184" t="s">
        <v>4</v>
      </c>
      <c r="B17" s="19" t="s">
        <v>37</v>
      </c>
      <c r="C17" s="20" t="s">
        <v>10</v>
      </c>
      <c r="D17" s="20" t="s">
        <v>33</v>
      </c>
      <c r="E17" s="184" t="s">
        <v>41</v>
      </c>
      <c r="F17" s="184" t="s">
        <v>38</v>
      </c>
      <c r="G17" s="186">
        <v>5108.3</v>
      </c>
      <c r="H17" s="64" t="s">
        <v>406</v>
      </c>
      <c r="I17" s="188">
        <v>10190</v>
      </c>
    </row>
    <row r="18" spans="1:9" ht="35.25" customHeight="1" x14ac:dyDescent="0.3">
      <c r="A18" s="184" t="s">
        <v>5</v>
      </c>
      <c r="B18" s="189" t="s">
        <v>503</v>
      </c>
      <c r="C18" s="20" t="s">
        <v>10</v>
      </c>
      <c r="D18" s="20" t="s">
        <v>33</v>
      </c>
      <c r="E18" s="184" t="s">
        <v>41</v>
      </c>
      <c r="F18" s="184" t="s">
        <v>45</v>
      </c>
      <c r="G18" s="186">
        <v>974.3</v>
      </c>
      <c r="H18" s="64" t="s">
        <v>407</v>
      </c>
      <c r="I18" s="64" t="s">
        <v>408</v>
      </c>
    </row>
    <row r="19" spans="1:9" ht="18.75" x14ac:dyDescent="0.3">
      <c r="A19" s="184" t="s">
        <v>312</v>
      </c>
      <c r="B19" s="190" t="s">
        <v>47</v>
      </c>
      <c r="C19" s="20" t="s">
        <v>10</v>
      </c>
      <c r="D19" s="184" t="s">
        <v>33</v>
      </c>
      <c r="E19" s="184" t="s">
        <v>41</v>
      </c>
      <c r="F19" s="184" t="s">
        <v>48</v>
      </c>
      <c r="G19" s="21">
        <v>17.899999999999999</v>
      </c>
      <c r="H19" s="64" t="s">
        <v>409</v>
      </c>
      <c r="I19" s="161">
        <v>17.899999999999999</v>
      </c>
    </row>
    <row r="20" spans="1:9" ht="70.5" customHeight="1" x14ac:dyDescent="0.3">
      <c r="A20" s="184" t="s">
        <v>6</v>
      </c>
      <c r="B20" s="23" t="s">
        <v>51</v>
      </c>
      <c r="C20" s="24" t="s">
        <v>10</v>
      </c>
      <c r="D20" s="20" t="s">
        <v>33</v>
      </c>
      <c r="E20" s="20" t="s">
        <v>52</v>
      </c>
      <c r="F20" s="20"/>
      <c r="G20" s="21">
        <v>2499.6999999999998</v>
      </c>
      <c r="H20" s="21">
        <f t="shared" ref="H20:I20" si="3">H21+H22</f>
        <v>2414</v>
      </c>
      <c r="I20" s="21">
        <f t="shared" si="3"/>
        <v>2422.3999999999996</v>
      </c>
    </row>
    <row r="21" spans="1:9" ht="93.75" x14ac:dyDescent="0.3">
      <c r="A21" s="184" t="s">
        <v>7</v>
      </c>
      <c r="B21" s="23" t="s">
        <v>37</v>
      </c>
      <c r="C21" s="24" t="s">
        <v>10</v>
      </c>
      <c r="D21" s="20" t="s">
        <v>33</v>
      </c>
      <c r="E21" s="20" t="s">
        <v>52</v>
      </c>
      <c r="F21" s="20" t="s">
        <v>38</v>
      </c>
      <c r="G21" s="21">
        <v>2302.3000000000002</v>
      </c>
      <c r="H21" s="161">
        <v>2302.4</v>
      </c>
      <c r="I21" s="161">
        <v>2302.1999999999998</v>
      </c>
    </row>
    <row r="22" spans="1:9" ht="35.25" customHeight="1" x14ac:dyDescent="0.3">
      <c r="A22" s="184" t="s">
        <v>515</v>
      </c>
      <c r="B22" s="22" t="s">
        <v>503</v>
      </c>
      <c r="C22" s="24" t="s">
        <v>10</v>
      </c>
      <c r="D22" s="20" t="s">
        <v>33</v>
      </c>
      <c r="E22" s="20" t="s">
        <v>52</v>
      </c>
      <c r="F22" s="20" t="s">
        <v>45</v>
      </c>
      <c r="G22" s="21">
        <v>197.4</v>
      </c>
      <c r="H22" s="161">
        <v>111.6</v>
      </c>
      <c r="I22" s="161">
        <v>120.2</v>
      </c>
    </row>
    <row r="23" spans="1:9" s="2" customFormat="1" ht="18.75" x14ac:dyDescent="0.3">
      <c r="A23" s="191" t="s">
        <v>39</v>
      </c>
      <c r="B23" s="25" t="s">
        <v>53</v>
      </c>
      <c r="C23" s="26" t="s">
        <v>10</v>
      </c>
      <c r="D23" s="26" t="s">
        <v>54</v>
      </c>
      <c r="E23" s="26"/>
      <c r="F23" s="26"/>
      <c r="G23" s="27">
        <f>G24</f>
        <v>55</v>
      </c>
      <c r="H23" s="27">
        <f t="shared" ref="H23:I24" si="4">H24</f>
        <v>65</v>
      </c>
      <c r="I23" s="27">
        <f t="shared" si="4"/>
        <v>65</v>
      </c>
    </row>
    <row r="24" spans="1:9" ht="18.75" x14ac:dyDescent="0.3">
      <c r="A24" s="184" t="s">
        <v>42</v>
      </c>
      <c r="B24" s="23" t="s">
        <v>55</v>
      </c>
      <c r="C24" s="24" t="s">
        <v>10</v>
      </c>
      <c r="D24" s="20" t="s">
        <v>54</v>
      </c>
      <c r="E24" s="20" t="s">
        <v>56</v>
      </c>
      <c r="F24" s="20"/>
      <c r="G24" s="21">
        <f>G25</f>
        <v>55</v>
      </c>
      <c r="H24" s="21">
        <f t="shared" si="4"/>
        <v>65</v>
      </c>
      <c r="I24" s="21">
        <f t="shared" si="4"/>
        <v>65</v>
      </c>
    </row>
    <row r="25" spans="1:9" ht="18.75" x14ac:dyDescent="0.3">
      <c r="A25" s="184" t="s">
        <v>57</v>
      </c>
      <c r="B25" s="23" t="s">
        <v>47</v>
      </c>
      <c r="C25" s="24" t="s">
        <v>10</v>
      </c>
      <c r="D25" s="20" t="s">
        <v>54</v>
      </c>
      <c r="E25" s="20" t="s">
        <v>56</v>
      </c>
      <c r="F25" s="20" t="s">
        <v>48</v>
      </c>
      <c r="G25" s="21">
        <v>55</v>
      </c>
      <c r="H25" s="188">
        <v>65</v>
      </c>
      <c r="I25" s="188">
        <v>65</v>
      </c>
    </row>
    <row r="26" spans="1:9" ht="40.5" x14ac:dyDescent="0.3">
      <c r="A26" s="14" t="s">
        <v>8</v>
      </c>
      <c r="B26" s="192" t="s">
        <v>58</v>
      </c>
      <c r="C26" s="193" t="s">
        <v>10</v>
      </c>
      <c r="D26" s="14" t="s">
        <v>59</v>
      </c>
      <c r="E26" s="14"/>
      <c r="F26" s="14"/>
      <c r="G26" s="15">
        <f>G27+G33+G29+G31</f>
        <v>19237.400000000001</v>
      </c>
      <c r="H26" s="15">
        <f>H27+H33+H29+H31</f>
        <v>10191.400000000001</v>
      </c>
      <c r="I26" s="15">
        <f>I27+I33+I29+I31</f>
        <v>10211.700000000001</v>
      </c>
    </row>
    <row r="27" spans="1:9" ht="20.25" customHeight="1" x14ac:dyDescent="0.3">
      <c r="A27" s="184" t="s">
        <v>60</v>
      </c>
      <c r="B27" s="194" t="s">
        <v>61</v>
      </c>
      <c r="C27" s="195" t="s">
        <v>10</v>
      </c>
      <c r="D27" s="184" t="s">
        <v>59</v>
      </c>
      <c r="E27" s="20" t="s">
        <v>62</v>
      </c>
      <c r="F27" s="184"/>
      <c r="G27" s="196">
        <f>G28</f>
        <v>400</v>
      </c>
      <c r="H27" s="196" t="str">
        <f t="shared" ref="H27:I27" si="5">H28</f>
        <v>411,6</v>
      </c>
      <c r="I27" s="196">
        <f t="shared" si="5"/>
        <v>428.2</v>
      </c>
    </row>
    <row r="28" spans="1:9" ht="37.5" x14ac:dyDescent="0.3">
      <c r="A28" s="20" t="s">
        <v>63</v>
      </c>
      <c r="B28" s="22" t="s">
        <v>44</v>
      </c>
      <c r="C28" s="24" t="s">
        <v>10</v>
      </c>
      <c r="D28" s="20" t="s">
        <v>59</v>
      </c>
      <c r="E28" s="20" t="s">
        <v>62</v>
      </c>
      <c r="F28" s="20" t="s">
        <v>45</v>
      </c>
      <c r="G28" s="21">
        <v>400</v>
      </c>
      <c r="H28" s="184" t="s">
        <v>411</v>
      </c>
      <c r="I28" s="161">
        <v>428.2</v>
      </c>
    </row>
    <row r="29" spans="1:9" ht="56.25" x14ac:dyDescent="0.3">
      <c r="A29" s="20" t="s">
        <v>64</v>
      </c>
      <c r="B29" s="22" t="s">
        <v>462</v>
      </c>
      <c r="C29" s="24" t="s">
        <v>10</v>
      </c>
      <c r="D29" s="20" t="s">
        <v>59</v>
      </c>
      <c r="E29" s="20" t="s">
        <v>463</v>
      </c>
      <c r="F29" s="20"/>
      <c r="G29" s="21">
        <f>G30</f>
        <v>20</v>
      </c>
      <c r="H29" s="21" t="str">
        <f t="shared" ref="H29:I29" si="6">H30</f>
        <v>21</v>
      </c>
      <c r="I29" s="21">
        <f t="shared" si="6"/>
        <v>22</v>
      </c>
    </row>
    <row r="30" spans="1:9" s="10" customFormat="1" ht="37.5" x14ac:dyDescent="0.3">
      <c r="A30" s="20" t="s">
        <v>67</v>
      </c>
      <c r="B30" s="22" t="s">
        <v>503</v>
      </c>
      <c r="C30" s="24" t="s">
        <v>10</v>
      </c>
      <c r="D30" s="20" t="s">
        <v>59</v>
      </c>
      <c r="E30" s="20" t="s">
        <v>463</v>
      </c>
      <c r="F30" s="20" t="s">
        <v>45</v>
      </c>
      <c r="G30" s="21">
        <v>20</v>
      </c>
      <c r="H30" s="64" t="s">
        <v>417</v>
      </c>
      <c r="I30" s="161">
        <v>22</v>
      </c>
    </row>
    <row r="31" spans="1:9" ht="72" customHeight="1" x14ac:dyDescent="0.3">
      <c r="A31" s="184" t="s">
        <v>68</v>
      </c>
      <c r="B31" s="22" t="s">
        <v>49</v>
      </c>
      <c r="C31" s="20" t="s">
        <v>10</v>
      </c>
      <c r="D31" s="20" t="s">
        <v>59</v>
      </c>
      <c r="E31" s="20" t="s">
        <v>50</v>
      </c>
      <c r="F31" s="20"/>
      <c r="G31" s="21">
        <f>G32</f>
        <v>7.2</v>
      </c>
      <c r="H31" s="21">
        <f t="shared" ref="H31:I31" si="7">H32</f>
        <v>7.5</v>
      </c>
      <c r="I31" s="21">
        <f t="shared" si="7"/>
        <v>7.8</v>
      </c>
    </row>
    <row r="32" spans="1:9" ht="37.5" x14ac:dyDescent="0.3">
      <c r="A32" s="184" t="s">
        <v>69</v>
      </c>
      <c r="B32" s="189" t="s">
        <v>503</v>
      </c>
      <c r="C32" s="20" t="s">
        <v>10</v>
      </c>
      <c r="D32" s="20" t="s">
        <v>59</v>
      </c>
      <c r="E32" s="20" t="s">
        <v>50</v>
      </c>
      <c r="F32" s="20" t="s">
        <v>45</v>
      </c>
      <c r="G32" s="21">
        <v>7.2</v>
      </c>
      <c r="H32" s="161">
        <v>7.5</v>
      </c>
      <c r="I32" s="161">
        <v>7.8</v>
      </c>
    </row>
    <row r="33" spans="1:9" ht="71.25" customHeight="1" x14ac:dyDescent="0.3">
      <c r="A33" s="20" t="s">
        <v>70</v>
      </c>
      <c r="B33" s="197" t="s">
        <v>65</v>
      </c>
      <c r="C33" s="24" t="s">
        <v>10</v>
      </c>
      <c r="D33" s="20" t="s">
        <v>59</v>
      </c>
      <c r="E33" s="20" t="s">
        <v>66</v>
      </c>
      <c r="F33" s="20"/>
      <c r="G33" s="21">
        <f>G34+G35+G36</f>
        <v>18810.2</v>
      </c>
      <c r="H33" s="21">
        <f t="shared" ref="H33:I33" si="8">H34+H35+H36</f>
        <v>9751.3000000000011</v>
      </c>
      <c r="I33" s="21">
        <f t="shared" si="8"/>
        <v>9753.7000000000007</v>
      </c>
    </row>
    <row r="34" spans="1:9" ht="90.75" customHeight="1" x14ac:dyDescent="0.3">
      <c r="A34" s="20" t="s">
        <v>516</v>
      </c>
      <c r="B34" s="197" t="s">
        <v>37</v>
      </c>
      <c r="C34" s="24" t="s">
        <v>10</v>
      </c>
      <c r="D34" s="20" t="s">
        <v>59</v>
      </c>
      <c r="E34" s="28" t="s">
        <v>66</v>
      </c>
      <c r="F34" s="20" t="s">
        <v>38</v>
      </c>
      <c r="G34" s="21">
        <f>16997.7-0.6</f>
        <v>16997.100000000002</v>
      </c>
      <c r="H34" s="161">
        <v>9655.7000000000007</v>
      </c>
      <c r="I34" s="161">
        <v>9655.7000000000007</v>
      </c>
    </row>
    <row r="35" spans="1:9" ht="35.25" customHeight="1" x14ac:dyDescent="0.3">
      <c r="A35" s="20" t="s">
        <v>517</v>
      </c>
      <c r="B35" s="22" t="s">
        <v>503</v>
      </c>
      <c r="C35" s="24" t="s">
        <v>10</v>
      </c>
      <c r="D35" s="20" t="s">
        <v>59</v>
      </c>
      <c r="E35" s="20" t="s">
        <v>66</v>
      </c>
      <c r="F35" s="20" t="s">
        <v>45</v>
      </c>
      <c r="G35" s="21">
        <v>1812.6</v>
      </c>
      <c r="H35" s="64" t="s">
        <v>412</v>
      </c>
      <c r="I35" s="184" t="s">
        <v>413</v>
      </c>
    </row>
    <row r="36" spans="1:9" ht="21.75" customHeight="1" x14ac:dyDescent="0.3">
      <c r="A36" s="20" t="s">
        <v>518</v>
      </c>
      <c r="B36" s="190" t="s">
        <v>47</v>
      </c>
      <c r="C36" s="24" t="s">
        <v>10</v>
      </c>
      <c r="D36" s="20" t="s">
        <v>59</v>
      </c>
      <c r="E36" s="20" t="s">
        <v>66</v>
      </c>
      <c r="F36" s="20" t="s">
        <v>48</v>
      </c>
      <c r="G36" s="21">
        <v>0.5</v>
      </c>
      <c r="H36" s="161">
        <v>0.5</v>
      </c>
      <c r="I36" s="184" t="s">
        <v>414</v>
      </c>
    </row>
    <row r="37" spans="1:9" ht="37.5" customHeight="1" x14ac:dyDescent="0.3">
      <c r="A37" s="16" t="s">
        <v>14</v>
      </c>
      <c r="B37" s="30" t="s">
        <v>73</v>
      </c>
      <c r="C37" s="31" t="s">
        <v>10</v>
      </c>
      <c r="D37" s="16" t="s">
        <v>74</v>
      </c>
      <c r="E37" s="16"/>
      <c r="F37" s="16"/>
      <c r="G37" s="18">
        <f>G38</f>
        <v>20</v>
      </c>
      <c r="H37" s="18">
        <f t="shared" ref="H37:I39" si="9">H38</f>
        <v>21</v>
      </c>
      <c r="I37" s="18" t="str">
        <f t="shared" si="9"/>
        <v>22</v>
      </c>
    </row>
    <row r="38" spans="1:9" ht="56.25" x14ac:dyDescent="0.3">
      <c r="A38" s="20" t="s">
        <v>12</v>
      </c>
      <c r="B38" s="185" t="s">
        <v>75</v>
      </c>
      <c r="C38" s="24" t="s">
        <v>10</v>
      </c>
      <c r="D38" s="20" t="s">
        <v>76</v>
      </c>
      <c r="E38" s="20"/>
      <c r="F38" s="20"/>
      <c r="G38" s="21">
        <f>G39</f>
        <v>20</v>
      </c>
      <c r="H38" s="21">
        <f t="shared" si="9"/>
        <v>21</v>
      </c>
      <c r="I38" s="21" t="str">
        <f t="shared" si="9"/>
        <v>22</v>
      </c>
    </row>
    <row r="39" spans="1:9" ht="147" customHeight="1" x14ac:dyDescent="0.3">
      <c r="A39" s="20" t="s">
        <v>15</v>
      </c>
      <c r="B39" s="198" t="s">
        <v>77</v>
      </c>
      <c r="C39" s="24" t="s">
        <v>10</v>
      </c>
      <c r="D39" s="20" t="s">
        <v>76</v>
      </c>
      <c r="E39" s="20" t="s">
        <v>78</v>
      </c>
      <c r="F39" s="20"/>
      <c r="G39" s="21">
        <f>G40</f>
        <v>20</v>
      </c>
      <c r="H39" s="21">
        <f t="shared" si="9"/>
        <v>21</v>
      </c>
      <c r="I39" s="21" t="str">
        <f t="shared" si="9"/>
        <v>22</v>
      </c>
    </row>
    <row r="40" spans="1:9" ht="37.5" x14ac:dyDescent="0.3">
      <c r="A40" s="20" t="s">
        <v>13</v>
      </c>
      <c r="B40" s="22" t="s">
        <v>44</v>
      </c>
      <c r="C40" s="24" t="s">
        <v>10</v>
      </c>
      <c r="D40" s="20" t="s">
        <v>76</v>
      </c>
      <c r="E40" s="20" t="s">
        <v>78</v>
      </c>
      <c r="F40" s="20" t="s">
        <v>45</v>
      </c>
      <c r="G40" s="21">
        <v>20</v>
      </c>
      <c r="H40" s="188">
        <v>21</v>
      </c>
      <c r="I40" s="199" t="s">
        <v>415</v>
      </c>
    </row>
    <row r="41" spans="1:9" ht="20.25" x14ac:dyDescent="0.3">
      <c r="A41" s="16" t="s">
        <v>23</v>
      </c>
      <c r="B41" s="30" t="s">
        <v>79</v>
      </c>
      <c r="C41" s="31" t="s">
        <v>10</v>
      </c>
      <c r="D41" s="16" t="s">
        <v>80</v>
      </c>
      <c r="E41" s="16"/>
      <c r="F41" s="16"/>
      <c r="G41" s="18">
        <f>G42+G45</f>
        <v>40</v>
      </c>
      <c r="H41" s="18">
        <f t="shared" ref="H41:I41" si="10">H42+H45</f>
        <v>42</v>
      </c>
      <c r="I41" s="18">
        <f t="shared" si="10"/>
        <v>44</v>
      </c>
    </row>
    <row r="42" spans="1:9" ht="18.75" x14ac:dyDescent="0.3">
      <c r="A42" s="20" t="s">
        <v>521</v>
      </c>
      <c r="B42" s="200" t="s">
        <v>81</v>
      </c>
      <c r="C42" s="24" t="s">
        <v>10</v>
      </c>
      <c r="D42" s="20" t="s">
        <v>82</v>
      </c>
      <c r="E42" s="28"/>
      <c r="F42" s="20"/>
      <c r="G42" s="21">
        <f>G43</f>
        <v>20</v>
      </c>
      <c r="H42" s="21" t="str">
        <f t="shared" ref="H42:I45" si="11">H43</f>
        <v>21</v>
      </c>
      <c r="I42" s="21">
        <f t="shared" si="11"/>
        <v>22</v>
      </c>
    </row>
    <row r="43" spans="1:9" ht="75" x14ac:dyDescent="0.3">
      <c r="A43" s="20" t="s">
        <v>302</v>
      </c>
      <c r="B43" s="201" t="s">
        <v>276</v>
      </c>
      <c r="C43" s="24" t="s">
        <v>10</v>
      </c>
      <c r="D43" s="20" t="s">
        <v>82</v>
      </c>
      <c r="E43" s="28" t="s">
        <v>83</v>
      </c>
      <c r="F43" s="20"/>
      <c r="G43" s="21">
        <f>G44</f>
        <v>20</v>
      </c>
      <c r="H43" s="21" t="str">
        <f t="shared" si="11"/>
        <v>21</v>
      </c>
      <c r="I43" s="21">
        <f t="shared" si="11"/>
        <v>22</v>
      </c>
    </row>
    <row r="44" spans="1:9" ht="37.5" x14ac:dyDescent="0.3">
      <c r="A44" s="20" t="s">
        <v>279</v>
      </c>
      <c r="B44" s="22" t="s">
        <v>503</v>
      </c>
      <c r="C44" s="24" t="s">
        <v>10</v>
      </c>
      <c r="D44" s="20" t="s">
        <v>82</v>
      </c>
      <c r="E44" s="28" t="s">
        <v>83</v>
      </c>
      <c r="F44" s="20" t="s">
        <v>45</v>
      </c>
      <c r="G44" s="21">
        <v>20</v>
      </c>
      <c r="H44" s="186" t="s">
        <v>417</v>
      </c>
      <c r="I44" s="202">
        <v>22</v>
      </c>
    </row>
    <row r="45" spans="1:9" ht="75" x14ac:dyDescent="0.3">
      <c r="A45" s="20" t="s">
        <v>522</v>
      </c>
      <c r="B45" s="201" t="s">
        <v>464</v>
      </c>
      <c r="C45" s="24" t="s">
        <v>10</v>
      </c>
      <c r="D45" s="20" t="s">
        <v>82</v>
      </c>
      <c r="E45" s="28" t="s">
        <v>416</v>
      </c>
      <c r="F45" s="20"/>
      <c r="G45" s="21">
        <f>G46</f>
        <v>20</v>
      </c>
      <c r="H45" s="203" t="str">
        <f t="shared" si="11"/>
        <v>21</v>
      </c>
      <c r="I45" s="21">
        <f t="shared" si="11"/>
        <v>22</v>
      </c>
    </row>
    <row r="46" spans="1:9" ht="37.5" x14ac:dyDescent="0.3">
      <c r="A46" s="20" t="s">
        <v>523</v>
      </c>
      <c r="B46" s="22" t="s">
        <v>503</v>
      </c>
      <c r="C46" s="24" t="s">
        <v>10</v>
      </c>
      <c r="D46" s="20" t="s">
        <v>82</v>
      </c>
      <c r="E46" s="28" t="s">
        <v>416</v>
      </c>
      <c r="F46" s="20" t="s">
        <v>45</v>
      </c>
      <c r="G46" s="21">
        <v>20</v>
      </c>
      <c r="H46" s="204" t="s">
        <v>417</v>
      </c>
      <c r="I46" s="188">
        <v>22</v>
      </c>
    </row>
    <row r="47" spans="1:9" ht="40.5" x14ac:dyDescent="0.3">
      <c r="A47" s="16" t="s">
        <v>24</v>
      </c>
      <c r="B47" s="30" t="s">
        <v>84</v>
      </c>
      <c r="C47" s="31" t="s">
        <v>10</v>
      </c>
      <c r="D47" s="16" t="s">
        <v>85</v>
      </c>
      <c r="E47" s="32"/>
      <c r="F47" s="16"/>
      <c r="G47" s="18">
        <f>G48</f>
        <v>19925.7</v>
      </c>
      <c r="H47" s="18">
        <f t="shared" ref="H47:I47" si="12">H48</f>
        <v>14998.5</v>
      </c>
      <c r="I47" s="18">
        <f t="shared" si="12"/>
        <v>21689.200000000001</v>
      </c>
    </row>
    <row r="48" spans="1:9" ht="18.75" x14ac:dyDescent="0.3">
      <c r="A48" s="20" t="s">
        <v>303</v>
      </c>
      <c r="B48" s="23" t="s">
        <v>86</v>
      </c>
      <c r="C48" s="24" t="s">
        <v>10</v>
      </c>
      <c r="D48" s="20" t="s">
        <v>87</v>
      </c>
      <c r="E48" s="28"/>
      <c r="F48" s="20"/>
      <c r="G48" s="21">
        <f>G49+G51+G53+G55+G57+G59+G61+G63+G64</f>
        <v>19925.7</v>
      </c>
      <c r="H48" s="21">
        <f t="shared" ref="H48:I48" si="13">H49+H51+H53+H55+H57+H59+H61+H63+H64</f>
        <v>14998.5</v>
      </c>
      <c r="I48" s="21">
        <f t="shared" si="13"/>
        <v>21689.200000000001</v>
      </c>
    </row>
    <row r="49" spans="1:9" ht="37.5" x14ac:dyDescent="0.3">
      <c r="A49" s="26" t="s">
        <v>304</v>
      </c>
      <c r="B49" s="35" t="s">
        <v>88</v>
      </c>
      <c r="C49" s="33" t="s">
        <v>10</v>
      </c>
      <c r="D49" s="26" t="s">
        <v>87</v>
      </c>
      <c r="E49" s="34" t="s">
        <v>89</v>
      </c>
      <c r="F49" s="26"/>
      <c r="G49" s="27">
        <f>G50</f>
        <v>0</v>
      </c>
      <c r="H49" s="27">
        <f t="shared" ref="H49:I49" si="14">H50</f>
        <v>0</v>
      </c>
      <c r="I49" s="27">
        <f t="shared" si="14"/>
        <v>0</v>
      </c>
    </row>
    <row r="50" spans="1:9" ht="33.75" customHeight="1" x14ac:dyDescent="0.3">
      <c r="A50" s="20" t="s">
        <v>280</v>
      </c>
      <c r="B50" s="22" t="s">
        <v>503</v>
      </c>
      <c r="C50" s="20" t="s">
        <v>10</v>
      </c>
      <c r="D50" s="20" t="s">
        <v>87</v>
      </c>
      <c r="E50" s="28" t="s">
        <v>89</v>
      </c>
      <c r="F50" s="20" t="s">
        <v>45</v>
      </c>
      <c r="G50" s="21">
        <v>0</v>
      </c>
      <c r="H50" s="161">
        <v>0</v>
      </c>
      <c r="I50" s="161">
        <v>0</v>
      </c>
    </row>
    <row r="51" spans="1:9" ht="93.75" x14ac:dyDescent="0.3">
      <c r="A51" s="26" t="s">
        <v>270</v>
      </c>
      <c r="B51" s="35" t="s">
        <v>90</v>
      </c>
      <c r="C51" s="26" t="s">
        <v>10</v>
      </c>
      <c r="D51" s="26" t="s">
        <v>87</v>
      </c>
      <c r="E51" s="34" t="s">
        <v>240</v>
      </c>
      <c r="F51" s="26"/>
      <c r="G51" s="27">
        <f>G52</f>
        <v>196.5</v>
      </c>
      <c r="H51" s="27">
        <f t="shared" ref="H51:I51" si="15">H52</f>
        <v>72.400000000000006</v>
      </c>
      <c r="I51" s="27">
        <f t="shared" si="15"/>
        <v>89.1</v>
      </c>
    </row>
    <row r="52" spans="1:9" ht="37.5" x14ac:dyDescent="0.3">
      <c r="A52" s="20" t="s">
        <v>281</v>
      </c>
      <c r="B52" s="22" t="s">
        <v>503</v>
      </c>
      <c r="C52" s="20" t="s">
        <v>10</v>
      </c>
      <c r="D52" s="20" t="s">
        <v>87</v>
      </c>
      <c r="E52" s="28" t="s">
        <v>240</v>
      </c>
      <c r="F52" s="20" t="s">
        <v>45</v>
      </c>
      <c r="G52" s="21">
        <v>196.5</v>
      </c>
      <c r="H52" s="161">
        <v>72.400000000000006</v>
      </c>
      <c r="I52" s="161">
        <v>89.1</v>
      </c>
    </row>
    <row r="53" spans="1:9" s="2" customFormat="1" ht="34.5" customHeight="1" x14ac:dyDescent="0.3">
      <c r="A53" s="26" t="s">
        <v>271</v>
      </c>
      <c r="B53" s="35" t="s">
        <v>91</v>
      </c>
      <c r="C53" s="33" t="s">
        <v>10</v>
      </c>
      <c r="D53" s="26" t="s">
        <v>87</v>
      </c>
      <c r="E53" s="34" t="s">
        <v>92</v>
      </c>
      <c r="F53" s="26"/>
      <c r="G53" s="27">
        <f>G54</f>
        <v>4762.1000000000004</v>
      </c>
      <c r="H53" s="27" t="str">
        <f t="shared" ref="H53:I53" si="16">H54</f>
        <v>4858,3</v>
      </c>
      <c r="I53" s="27" t="str">
        <f t="shared" si="16"/>
        <v>5024,6</v>
      </c>
    </row>
    <row r="54" spans="1:9" ht="33.75" customHeight="1" x14ac:dyDescent="0.3">
      <c r="A54" s="20" t="s">
        <v>282</v>
      </c>
      <c r="B54" s="22" t="s">
        <v>503</v>
      </c>
      <c r="C54" s="24" t="s">
        <v>10</v>
      </c>
      <c r="D54" s="20" t="s">
        <v>87</v>
      </c>
      <c r="E54" s="28" t="s">
        <v>92</v>
      </c>
      <c r="F54" s="20" t="s">
        <v>45</v>
      </c>
      <c r="G54" s="21">
        <f>4807.1-45</f>
        <v>4762.1000000000004</v>
      </c>
      <c r="H54" s="64" t="s">
        <v>418</v>
      </c>
      <c r="I54" s="64" t="s">
        <v>419</v>
      </c>
    </row>
    <row r="55" spans="1:9" s="2" customFormat="1" ht="37.5" x14ac:dyDescent="0.3">
      <c r="A55" s="26" t="s">
        <v>272</v>
      </c>
      <c r="B55" s="35" t="s">
        <v>93</v>
      </c>
      <c r="C55" s="33" t="s">
        <v>10</v>
      </c>
      <c r="D55" s="26" t="s">
        <v>87</v>
      </c>
      <c r="E55" s="34" t="s">
        <v>241</v>
      </c>
      <c r="F55" s="26"/>
      <c r="G55" s="27">
        <f>G56</f>
        <v>300.10000000000002</v>
      </c>
      <c r="H55" s="27">
        <f t="shared" ref="H55:I55" si="17">H56</f>
        <v>346.4</v>
      </c>
      <c r="I55" s="27">
        <f t="shared" si="17"/>
        <v>432.5</v>
      </c>
    </row>
    <row r="56" spans="1:9" ht="37.5" x14ac:dyDescent="0.3">
      <c r="A56" s="20" t="s">
        <v>283</v>
      </c>
      <c r="B56" s="22" t="s">
        <v>503</v>
      </c>
      <c r="C56" s="24" t="s">
        <v>10</v>
      </c>
      <c r="D56" s="20" t="s">
        <v>87</v>
      </c>
      <c r="E56" s="28" t="s">
        <v>241</v>
      </c>
      <c r="F56" s="20" t="s">
        <v>45</v>
      </c>
      <c r="G56" s="21">
        <v>300.10000000000002</v>
      </c>
      <c r="H56" s="161">
        <v>346.4</v>
      </c>
      <c r="I56" s="161">
        <v>432.5</v>
      </c>
    </row>
    <row r="57" spans="1:9" s="2" customFormat="1" ht="70.5" customHeight="1" x14ac:dyDescent="0.3">
      <c r="A57" s="26" t="s">
        <v>273</v>
      </c>
      <c r="B57" s="35" t="s">
        <v>94</v>
      </c>
      <c r="C57" s="33" t="s">
        <v>10</v>
      </c>
      <c r="D57" s="26" t="s">
        <v>87</v>
      </c>
      <c r="E57" s="34" t="s">
        <v>242</v>
      </c>
      <c r="F57" s="26"/>
      <c r="G57" s="27">
        <f>G58</f>
        <v>750.9</v>
      </c>
      <c r="H57" s="27">
        <f t="shared" ref="H57:I57" si="18">H58</f>
        <v>536.6</v>
      </c>
      <c r="I57" s="27">
        <f t="shared" si="18"/>
        <v>645.1</v>
      </c>
    </row>
    <row r="58" spans="1:9" ht="37.5" x14ac:dyDescent="0.3">
      <c r="A58" s="20" t="s">
        <v>284</v>
      </c>
      <c r="B58" s="22" t="s">
        <v>503</v>
      </c>
      <c r="C58" s="24" t="s">
        <v>10</v>
      </c>
      <c r="D58" s="20" t="s">
        <v>87</v>
      </c>
      <c r="E58" s="28" t="s">
        <v>242</v>
      </c>
      <c r="F58" s="20" t="s">
        <v>45</v>
      </c>
      <c r="G58" s="21">
        <f>778.9-28</f>
        <v>750.9</v>
      </c>
      <c r="H58" s="161">
        <v>536.6</v>
      </c>
      <c r="I58" s="161">
        <v>645.1</v>
      </c>
    </row>
    <row r="59" spans="1:9" ht="52.5" customHeight="1" x14ac:dyDescent="0.3">
      <c r="A59" s="26" t="s">
        <v>274</v>
      </c>
      <c r="B59" s="35" t="s">
        <v>95</v>
      </c>
      <c r="C59" s="33" t="s">
        <v>10</v>
      </c>
      <c r="D59" s="26" t="s">
        <v>87</v>
      </c>
      <c r="E59" s="34" t="s">
        <v>243</v>
      </c>
      <c r="F59" s="26"/>
      <c r="G59" s="27">
        <f>G60</f>
        <v>0</v>
      </c>
      <c r="H59" s="27" t="str">
        <f t="shared" ref="H59:I59" si="19">H60</f>
        <v>0</v>
      </c>
      <c r="I59" s="27">
        <f t="shared" si="19"/>
        <v>0</v>
      </c>
    </row>
    <row r="60" spans="1:9" ht="37.5" x14ac:dyDescent="0.3">
      <c r="A60" s="20" t="s">
        <v>285</v>
      </c>
      <c r="B60" s="22" t="s">
        <v>503</v>
      </c>
      <c r="C60" s="24" t="s">
        <v>10</v>
      </c>
      <c r="D60" s="20" t="s">
        <v>87</v>
      </c>
      <c r="E60" s="28" t="s">
        <v>243</v>
      </c>
      <c r="F60" s="20" t="s">
        <v>45</v>
      </c>
      <c r="G60" s="21">
        <v>0</v>
      </c>
      <c r="H60" s="64" t="s">
        <v>410</v>
      </c>
      <c r="I60" s="161">
        <v>0</v>
      </c>
    </row>
    <row r="61" spans="1:9" ht="51.75" customHeight="1" x14ac:dyDescent="0.3">
      <c r="A61" s="26" t="s">
        <v>275</v>
      </c>
      <c r="B61" s="25" t="s">
        <v>96</v>
      </c>
      <c r="C61" s="33" t="s">
        <v>10</v>
      </c>
      <c r="D61" s="26" t="s">
        <v>87</v>
      </c>
      <c r="E61" s="34" t="s">
        <v>97</v>
      </c>
      <c r="F61" s="26"/>
      <c r="G61" s="27">
        <f>G62</f>
        <v>4116.1000000000004</v>
      </c>
      <c r="H61" s="27" t="str">
        <f t="shared" ref="H61:I61" si="20">H62</f>
        <v>4757,6</v>
      </c>
      <c r="I61" s="27">
        <f t="shared" si="20"/>
        <v>10519.7</v>
      </c>
    </row>
    <row r="62" spans="1:9" ht="37.5" x14ac:dyDescent="0.3">
      <c r="A62" s="20" t="s">
        <v>286</v>
      </c>
      <c r="B62" s="22" t="s">
        <v>503</v>
      </c>
      <c r="C62" s="24" t="s">
        <v>10</v>
      </c>
      <c r="D62" s="20" t="s">
        <v>87</v>
      </c>
      <c r="E62" s="28" t="s">
        <v>97</v>
      </c>
      <c r="F62" s="20" t="s">
        <v>45</v>
      </c>
      <c r="G62" s="21">
        <v>4116.1000000000004</v>
      </c>
      <c r="H62" s="64" t="s">
        <v>471</v>
      </c>
      <c r="I62" s="161">
        <v>10519.7</v>
      </c>
    </row>
    <row r="63" spans="1:9" ht="18.75" x14ac:dyDescent="0.3">
      <c r="A63" s="20" t="s">
        <v>423</v>
      </c>
      <c r="B63" s="22" t="s">
        <v>425</v>
      </c>
      <c r="C63" s="33" t="s">
        <v>10</v>
      </c>
      <c r="D63" s="26" t="s">
        <v>87</v>
      </c>
      <c r="E63" s="34" t="s">
        <v>421</v>
      </c>
      <c r="F63" s="20" t="s">
        <v>45</v>
      </c>
      <c r="G63" s="27">
        <v>9800</v>
      </c>
      <c r="H63" s="162" t="s">
        <v>410</v>
      </c>
      <c r="I63" s="205">
        <v>0</v>
      </c>
    </row>
    <row r="64" spans="1:9" ht="18.75" x14ac:dyDescent="0.3">
      <c r="A64" s="20" t="s">
        <v>424</v>
      </c>
      <c r="B64" s="22" t="s">
        <v>47</v>
      </c>
      <c r="C64" s="33" t="s">
        <v>10</v>
      </c>
      <c r="D64" s="26" t="s">
        <v>87</v>
      </c>
      <c r="E64" s="34" t="s">
        <v>420</v>
      </c>
      <c r="F64" s="20" t="s">
        <v>45</v>
      </c>
      <c r="G64" s="27">
        <v>0</v>
      </c>
      <c r="H64" s="162" t="s">
        <v>422</v>
      </c>
      <c r="I64" s="205">
        <v>4978.2</v>
      </c>
    </row>
    <row r="65" spans="1:9" ht="20.25" x14ac:dyDescent="0.3">
      <c r="A65" s="16" t="s">
        <v>25</v>
      </c>
      <c r="B65" s="206" t="s">
        <v>98</v>
      </c>
      <c r="C65" s="31" t="s">
        <v>10</v>
      </c>
      <c r="D65" s="16" t="s">
        <v>99</v>
      </c>
      <c r="E65" s="32"/>
      <c r="F65" s="16"/>
      <c r="G65" s="18">
        <f>G67</f>
        <v>20</v>
      </c>
      <c r="H65" s="18" t="str">
        <f t="shared" ref="H65:I65" si="21">H67</f>
        <v>21</v>
      </c>
      <c r="I65" s="18">
        <f t="shared" si="21"/>
        <v>22</v>
      </c>
    </row>
    <row r="66" spans="1:9" ht="18.75" customHeight="1" x14ac:dyDescent="0.3">
      <c r="A66" s="20" t="s">
        <v>305</v>
      </c>
      <c r="B66" s="22" t="s">
        <v>100</v>
      </c>
      <c r="C66" s="24" t="s">
        <v>10</v>
      </c>
      <c r="D66" s="20" t="s">
        <v>101</v>
      </c>
      <c r="E66" s="28"/>
      <c r="F66" s="20"/>
      <c r="G66" s="21">
        <f>G67</f>
        <v>20</v>
      </c>
      <c r="H66" s="21" t="str">
        <f t="shared" ref="H66:I67" si="22">H67</f>
        <v>21</v>
      </c>
      <c r="I66" s="21">
        <f t="shared" si="22"/>
        <v>22</v>
      </c>
    </row>
    <row r="67" spans="1:9" ht="75" x14ac:dyDescent="0.3">
      <c r="A67" s="20" t="s">
        <v>201</v>
      </c>
      <c r="B67" s="22" t="s">
        <v>102</v>
      </c>
      <c r="C67" s="24" t="s">
        <v>10</v>
      </c>
      <c r="D67" s="20" t="s">
        <v>101</v>
      </c>
      <c r="E67" s="28" t="s">
        <v>103</v>
      </c>
      <c r="F67" s="20"/>
      <c r="G67" s="21">
        <f>G68</f>
        <v>20</v>
      </c>
      <c r="H67" s="21" t="str">
        <f t="shared" si="22"/>
        <v>21</v>
      </c>
      <c r="I67" s="21">
        <f t="shared" si="22"/>
        <v>22</v>
      </c>
    </row>
    <row r="68" spans="1:9" ht="37.5" x14ac:dyDescent="0.3">
      <c r="A68" s="20" t="s">
        <v>287</v>
      </c>
      <c r="B68" s="22" t="s">
        <v>503</v>
      </c>
      <c r="C68" s="24" t="s">
        <v>10</v>
      </c>
      <c r="D68" s="20" t="s">
        <v>101</v>
      </c>
      <c r="E68" s="28" t="s">
        <v>103</v>
      </c>
      <c r="F68" s="20" t="s">
        <v>45</v>
      </c>
      <c r="G68" s="21">
        <v>20</v>
      </c>
      <c r="H68" s="207" t="s">
        <v>417</v>
      </c>
      <c r="I68" s="208">
        <v>22</v>
      </c>
    </row>
    <row r="69" spans="1:9" ht="20.25" x14ac:dyDescent="0.3">
      <c r="A69" s="16" t="s">
        <v>26</v>
      </c>
      <c r="B69" s="206" t="s">
        <v>104</v>
      </c>
      <c r="C69" s="31" t="s">
        <v>10</v>
      </c>
      <c r="D69" s="16" t="s">
        <v>105</v>
      </c>
      <c r="E69" s="16"/>
      <c r="F69" s="16"/>
      <c r="G69" s="18">
        <f>G70+G73</f>
        <v>350</v>
      </c>
      <c r="H69" s="18">
        <f t="shared" ref="H69:I69" si="23">H70+H73</f>
        <v>369.09999999999997</v>
      </c>
      <c r="I69" s="18">
        <f t="shared" si="23"/>
        <v>388.6</v>
      </c>
    </row>
    <row r="70" spans="1:9" ht="37.5" x14ac:dyDescent="0.3">
      <c r="A70" s="26" t="s">
        <v>306</v>
      </c>
      <c r="B70" s="209" t="s">
        <v>106</v>
      </c>
      <c r="C70" s="33" t="s">
        <v>10</v>
      </c>
      <c r="D70" s="26" t="s">
        <v>107</v>
      </c>
      <c r="E70" s="26"/>
      <c r="F70" s="26"/>
      <c r="G70" s="27">
        <f>G71</f>
        <v>78.2</v>
      </c>
      <c r="H70" s="27" t="str">
        <f t="shared" ref="H70:I71" si="24">H71</f>
        <v>81,3</v>
      </c>
      <c r="I70" s="27" t="str">
        <f t="shared" si="24"/>
        <v>84,6</v>
      </c>
    </row>
    <row r="71" spans="1:9" ht="18.75" x14ac:dyDescent="0.3">
      <c r="A71" s="20" t="s">
        <v>307</v>
      </c>
      <c r="B71" s="22" t="s">
        <v>108</v>
      </c>
      <c r="C71" s="24" t="s">
        <v>10</v>
      </c>
      <c r="D71" s="20" t="s">
        <v>107</v>
      </c>
      <c r="E71" s="20" t="s">
        <v>109</v>
      </c>
      <c r="F71" s="20"/>
      <c r="G71" s="21">
        <f>G72</f>
        <v>78.2</v>
      </c>
      <c r="H71" s="21" t="str">
        <f t="shared" si="24"/>
        <v>81,3</v>
      </c>
      <c r="I71" s="21" t="str">
        <f t="shared" si="24"/>
        <v>84,6</v>
      </c>
    </row>
    <row r="72" spans="1:9" ht="37.5" x14ac:dyDescent="0.3">
      <c r="A72" s="20" t="s">
        <v>288</v>
      </c>
      <c r="B72" s="22" t="s">
        <v>503</v>
      </c>
      <c r="C72" s="24" t="s">
        <v>10</v>
      </c>
      <c r="D72" s="20" t="s">
        <v>107</v>
      </c>
      <c r="E72" s="20" t="s">
        <v>109</v>
      </c>
      <c r="F72" s="20" t="s">
        <v>45</v>
      </c>
      <c r="G72" s="21">
        <v>78.2</v>
      </c>
      <c r="H72" s="64" t="s">
        <v>426</v>
      </c>
      <c r="I72" s="184" t="s">
        <v>427</v>
      </c>
    </row>
    <row r="73" spans="1:9" ht="20.25" customHeight="1" x14ac:dyDescent="0.3">
      <c r="A73" s="26" t="s">
        <v>308</v>
      </c>
      <c r="B73" s="35" t="s">
        <v>113</v>
      </c>
      <c r="C73" s="33" t="s">
        <v>10</v>
      </c>
      <c r="D73" s="26" t="s">
        <v>114</v>
      </c>
      <c r="E73" s="26"/>
      <c r="F73" s="26"/>
      <c r="G73" s="27">
        <f>G84+G82+G80+G78+G76+G74</f>
        <v>271.8</v>
      </c>
      <c r="H73" s="27">
        <f t="shared" ref="H73:I73" si="25">H84+H82+H80+H78+H76+H74</f>
        <v>287.79999999999995</v>
      </c>
      <c r="I73" s="27">
        <f t="shared" si="25"/>
        <v>304</v>
      </c>
    </row>
    <row r="74" spans="1:9" ht="93.75" x14ac:dyDescent="0.3">
      <c r="A74" s="20" t="s">
        <v>207</v>
      </c>
      <c r="B74" s="22" t="s">
        <v>111</v>
      </c>
      <c r="C74" s="24" t="s">
        <v>10</v>
      </c>
      <c r="D74" s="20" t="s">
        <v>114</v>
      </c>
      <c r="E74" s="20" t="s">
        <v>112</v>
      </c>
      <c r="F74" s="20"/>
      <c r="G74" s="21">
        <f>G75</f>
        <v>69.8</v>
      </c>
      <c r="H74" s="21" t="str">
        <f>H75</f>
        <v>73,4</v>
      </c>
      <c r="I74" s="21">
        <f>I75</f>
        <v>77</v>
      </c>
    </row>
    <row r="75" spans="1:9" ht="37.5" x14ac:dyDescent="0.3">
      <c r="A75" s="20" t="s">
        <v>289</v>
      </c>
      <c r="B75" s="22" t="s">
        <v>503</v>
      </c>
      <c r="C75" s="24" t="s">
        <v>10</v>
      </c>
      <c r="D75" s="20" t="s">
        <v>114</v>
      </c>
      <c r="E75" s="20" t="s">
        <v>112</v>
      </c>
      <c r="F75" s="20" t="s">
        <v>45</v>
      </c>
      <c r="G75" s="21">
        <v>69.8</v>
      </c>
      <c r="H75" s="184" t="s">
        <v>428</v>
      </c>
      <c r="I75" s="188">
        <v>77</v>
      </c>
    </row>
    <row r="76" spans="1:9" ht="74.25" customHeight="1" x14ac:dyDescent="0.3">
      <c r="A76" s="20" t="s">
        <v>209</v>
      </c>
      <c r="B76" s="22" t="s">
        <v>115</v>
      </c>
      <c r="C76" s="24" t="s">
        <v>10</v>
      </c>
      <c r="D76" s="24" t="s">
        <v>114</v>
      </c>
      <c r="E76" s="20" t="s">
        <v>116</v>
      </c>
      <c r="F76" s="20"/>
      <c r="G76" s="21">
        <f>G77</f>
        <v>20</v>
      </c>
      <c r="H76" s="21" t="str">
        <f t="shared" ref="H76:I76" si="26">H77</f>
        <v>21</v>
      </c>
      <c r="I76" s="21">
        <f t="shared" si="26"/>
        <v>22</v>
      </c>
    </row>
    <row r="77" spans="1:9" ht="37.5" x14ac:dyDescent="0.3">
      <c r="A77" s="20" t="s">
        <v>290</v>
      </c>
      <c r="B77" s="22" t="s">
        <v>503</v>
      </c>
      <c r="C77" s="24" t="s">
        <v>10</v>
      </c>
      <c r="D77" s="24" t="s">
        <v>114</v>
      </c>
      <c r="E77" s="20" t="s">
        <v>116</v>
      </c>
      <c r="F77" s="20" t="s">
        <v>45</v>
      </c>
      <c r="G77" s="21">
        <v>20</v>
      </c>
      <c r="H77" s="186" t="s">
        <v>417</v>
      </c>
      <c r="I77" s="188">
        <v>22</v>
      </c>
    </row>
    <row r="78" spans="1:9" ht="147" customHeight="1" x14ac:dyDescent="0.3">
      <c r="A78" s="20" t="s">
        <v>309</v>
      </c>
      <c r="B78" s="185" t="s">
        <v>71</v>
      </c>
      <c r="C78" s="24" t="s">
        <v>10</v>
      </c>
      <c r="D78" s="20" t="s">
        <v>114</v>
      </c>
      <c r="E78" s="20" t="s">
        <v>72</v>
      </c>
      <c r="F78" s="20"/>
      <c r="G78" s="21">
        <f>G79</f>
        <v>20</v>
      </c>
      <c r="H78" s="21">
        <f t="shared" ref="H78:I78" si="27">H79</f>
        <v>21</v>
      </c>
      <c r="I78" s="21">
        <f t="shared" si="27"/>
        <v>22</v>
      </c>
    </row>
    <row r="79" spans="1:9" ht="37.5" x14ac:dyDescent="0.3">
      <c r="A79" s="20" t="s">
        <v>291</v>
      </c>
      <c r="B79" s="22" t="s">
        <v>503</v>
      </c>
      <c r="C79" s="24" t="s">
        <v>10</v>
      </c>
      <c r="D79" s="20" t="s">
        <v>114</v>
      </c>
      <c r="E79" s="20" t="s">
        <v>72</v>
      </c>
      <c r="F79" s="20" t="s">
        <v>45</v>
      </c>
      <c r="G79" s="21">
        <v>20</v>
      </c>
      <c r="H79" s="188">
        <v>21</v>
      </c>
      <c r="I79" s="188">
        <v>22</v>
      </c>
    </row>
    <row r="80" spans="1:9" ht="70.5" customHeight="1" x14ac:dyDescent="0.3">
      <c r="A80" s="20" t="s">
        <v>211</v>
      </c>
      <c r="B80" s="210" t="s">
        <v>117</v>
      </c>
      <c r="C80" s="24" t="s">
        <v>10</v>
      </c>
      <c r="D80" s="20" t="s">
        <v>114</v>
      </c>
      <c r="E80" s="20" t="s">
        <v>118</v>
      </c>
      <c r="F80" s="20"/>
      <c r="G80" s="21">
        <f>G81</f>
        <v>40</v>
      </c>
      <c r="H80" s="21" t="str">
        <f t="shared" ref="H80:I80" si="28">H81</f>
        <v>44,2</v>
      </c>
      <c r="I80" s="21">
        <f t="shared" si="28"/>
        <v>48.6</v>
      </c>
    </row>
    <row r="81" spans="1:9" ht="37.5" x14ac:dyDescent="0.3">
      <c r="A81" s="20" t="s">
        <v>292</v>
      </c>
      <c r="B81" s="22" t="s">
        <v>503</v>
      </c>
      <c r="C81" s="24" t="s">
        <v>10</v>
      </c>
      <c r="D81" s="24" t="s">
        <v>114</v>
      </c>
      <c r="E81" s="20" t="s">
        <v>118</v>
      </c>
      <c r="F81" s="20" t="s">
        <v>45</v>
      </c>
      <c r="G81" s="21">
        <v>40</v>
      </c>
      <c r="H81" s="184" t="s">
        <v>429</v>
      </c>
      <c r="I81" s="161">
        <v>48.6</v>
      </c>
    </row>
    <row r="82" spans="1:9" ht="108" customHeight="1" x14ac:dyDescent="0.3">
      <c r="A82" s="20" t="s">
        <v>213</v>
      </c>
      <c r="B82" s="22" t="s">
        <v>238</v>
      </c>
      <c r="C82" s="24" t="s">
        <v>10</v>
      </c>
      <c r="D82" s="24" t="s">
        <v>114</v>
      </c>
      <c r="E82" s="20" t="s">
        <v>119</v>
      </c>
      <c r="F82" s="20"/>
      <c r="G82" s="21">
        <f>G83</f>
        <v>60</v>
      </c>
      <c r="H82" s="21" t="str">
        <f t="shared" ref="H82:I84" si="29">H83</f>
        <v>63,2</v>
      </c>
      <c r="I82" s="21">
        <f t="shared" si="29"/>
        <v>66.400000000000006</v>
      </c>
    </row>
    <row r="83" spans="1:9" ht="33.75" customHeight="1" x14ac:dyDescent="0.3">
      <c r="A83" s="20" t="s">
        <v>433</v>
      </c>
      <c r="B83" s="22" t="s">
        <v>44</v>
      </c>
      <c r="C83" s="24" t="s">
        <v>10</v>
      </c>
      <c r="D83" s="24" t="s">
        <v>114</v>
      </c>
      <c r="E83" s="20" t="s">
        <v>119</v>
      </c>
      <c r="F83" s="20" t="s">
        <v>45</v>
      </c>
      <c r="G83" s="21">
        <v>60</v>
      </c>
      <c r="H83" s="184" t="s">
        <v>430</v>
      </c>
      <c r="I83" s="161">
        <v>66.400000000000006</v>
      </c>
    </row>
    <row r="84" spans="1:9" ht="108" customHeight="1" x14ac:dyDescent="0.3">
      <c r="A84" s="20" t="s">
        <v>445</v>
      </c>
      <c r="B84" s="22" t="s">
        <v>457</v>
      </c>
      <c r="C84" s="24" t="s">
        <v>10</v>
      </c>
      <c r="D84" s="24" t="s">
        <v>114</v>
      </c>
      <c r="E84" s="20" t="s">
        <v>458</v>
      </c>
      <c r="F84" s="20"/>
      <c r="G84" s="21">
        <f>G85</f>
        <v>62</v>
      </c>
      <c r="H84" s="21" t="str">
        <f t="shared" si="29"/>
        <v>65</v>
      </c>
      <c r="I84" s="21">
        <f t="shared" si="29"/>
        <v>68</v>
      </c>
    </row>
    <row r="85" spans="1:9" ht="33.75" customHeight="1" x14ac:dyDescent="0.3">
      <c r="A85" s="20" t="s">
        <v>446</v>
      </c>
      <c r="B85" s="22" t="s">
        <v>503</v>
      </c>
      <c r="C85" s="24" t="s">
        <v>10</v>
      </c>
      <c r="D85" s="24" t="s">
        <v>114</v>
      </c>
      <c r="E85" s="20" t="s">
        <v>458</v>
      </c>
      <c r="F85" s="20" t="s">
        <v>45</v>
      </c>
      <c r="G85" s="21">
        <v>62</v>
      </c>
      <c r="H85" s="184" t="s">
        <v>459</v>
      </c>
      <c r="I85" s="188">
        <v>68</v>
      </c>
    </row>
    <row r="86" spans="1:9" ht="20.25" x14ac:dyDescent="0.3">
      <c r="A86" s="16" t="s">
        <v>172</v>
      </c>
      <c r="B86" s="206" t="s">
        <v>120</v>
      </c>
      <c r="C86" s="31" t="s">
        <v>10</v>
      </c>
      <c r="D86" s="16" t="s">
        <v>121</v>
      </c>
      <c r="E86" s="16"/>
      <c r="F86" s="16"/>
      <c r="G86" s="18">
        <f>G87</f>
        <v>11420.7</v>
      </c>
      <c r="H86" s="18">
        <f t="shared" ref="H86:I86" si="30">H87</f>
        <v>13804.599999999999</v>
      </c>
      <c r="I86" s="18">
        <f t="shared" si="30"/>
        <v>14551.7</v>
      </c>
    </row>
    <row r="87" spans="1:9" ht="18.75" x14ac:dyDescent="0.3">
      <c r="A87" s="20" t="s">
        <v>310</v>
      </c>
      <c r="B87" s="22" t="s">
        <v>122</v>
      </c>
      <c r="C87" s="24" t="s">
        <v>10</v>
      </c>
      <c r="D87" s="20" t="s">
        <v>123</v>
      </c>
      <c r="E87" s="20"/>
      <c r="F87" s="20"/>
      <c r="G87" s="21">
        <f>G88+G90+G92</f>
        <v>11420.7</v>
      </c>
      <c r="H87" s="21">
        <f t="shared" ref="H87:I87" si="31">H88+H90+H92</f>
        <v>13804.599999999999</v>
      </c>
      <c r="I87" s="21">
        <f t="shared" si="31"/>
        <v>14551.7</v>
      </c>
    </row>
    <row r="88" spans="1:9" ht="53.25" customHeight="1" x14ac:dyDescent="0.3">
      <c r="A88" s="20" t="s">
        <v>216</v>
      </c>
      <c r="B88" s="23" t="s">
        <v>124</v>
      </c>
      <c r="C88" s="24" t="s">
        <v>10</v>
      </c>
      <c r="D88" s="20" t="s">
        <v>125</v>
      </c>
      <c r="E88" s="20" t="s">
        <v>126</v>
      </c>
      <c r="F88" s="20"/>
      <c r="G88" s="21">
        <f>G89</f>
        <v>7230.6</v>
      </c>
      <c r="H88" s="21">
        <f t="shared" ref="H88:I88" si="32">H89</f>
        <v>9281.4</v>
      </c>
      <c r="I88" s="21" t="str">
        <f t="shared" si="32"/>
        <v>9740,9</v>
      </c>
    </row>
    <row r="89" spans="1:9" ht="37.5" x14ac:dyDescent="0.3">
      <c r="A89" s="20" t="s">
        <v>293</v>
      </c>
      <c r="B89" s="22" t="s">
        <v>503</v>
      </c>
      <c r="C89" s="24" t="s">
        <v>10</v>
      </c>
      <c r="D89" s="20" t="s">
        <v>123</v>
      </c>
      <c r="E89" s="20" t="s">
        <v>126</v>
      </c>
      <c r="F89" s="20" t="s">
        <v>45</v>
      </c>
      <c r="G89" s="211">
        <v>7230.6</v>
      </c>
      <c r="H89" s="161">
        <v>9281.4</v>
      </c>
      <c r="I89" s="212" t="s">
        <v>441</v>
      </c>
    </row>
    <row r="90" spans="1:9" ht="93.75" x14ac:dyDescent="0.3">
      <c r="A90" s="20" t="s">
        <v>234</v>
      </c>
      <c r="B90" s="213" t="s">
        <v>171</v>
      </c>
      <c r="C90" s="24" t="s">
        <v>10</v>
      </c>
      <c r="D90" s="20" t="s">
        <v>125</v>
      </c>
      <c r="E90" s="20" t="s">
        <v>244</v>
      </c>
      <c r="F90" s="20"/>
      <c r="G90" s="214">
        <f>G91</f>
        <v>2192</v>
      </c>
      <c r="H90" s="214">
        <f t="shared" ref="H90:I90" si="33">H91</f>
        <v>2440.6999999999998</v>
      </c>
      <c r="I90" s="214" t="str">
        <f t="shared" si="33"/>
        <v>2618,6</v>
      </c>
    </row>
    <row r="91" spans="1:9" ht="37.5" x14ac:dyDescent="0.3">
      <c r="A91" s="20" t="s">
        <v>294</v>
      </c>
      <c r="B91" s="190" t="s">
        <v>44</v>
      </c>
      <c r="C91" s="24" t="s">
        <v>10</v>
      </c>
      <c r="D91" s="20" t="s">
        <v>125</v>
      </c>
      <c r="E91" s="20" t="s">
        <v>244</v>
      </c>
      <c r="F91" s="20" t="s">
        <v>45</v>
      </c>
      <c r="G91" s="214">
        <v>2192</v>
      </c>
      <c r="H91" s="161">
        <v>2440.6999999999998</v>
      </c>
      <c r="I91" s="64" t="s">
        <v>442</v>
      </c>
    </row>
    <row r="92" spans="1:9" ht="73.5" customHeight="1" x14ac:dyDescent="0.3">
      <c r="A92" s="20" t="s">
        <v>431</v>
      </c>
      <c r="B92" s="22" t="s">
        <v>127</v>
      </c>
      <c r="C92" s="24" t="s">
        <v>10</v>
      </c>
      <c r="D92" s="20" t="s">
        <v>123</v>
      </c>
      <c r="E92" s="20" t="s">
        <v>128</v>
      </c>
      <c r="F92" s="20"/>
      <c r="G92" s="21">
        <f>G93</f>
        <v>1998.1</v>
      </c>
      <c r="H92" s="21" t="str">
        <f t="shared" ref="H92:I92" si="34">H93</f>
        <v>2082,5</v>
      </c>
      <c r="I92" s="21" t="str">
        <f t="shared" si="34"/>
        <v>2192,2</v>
      </c>
    </row>
    <row r="93" spans="1:9" ht="37.5" x14ac:dyDescent="0.3">
      <c r="A93" s="20" t="s">
        <v>432</v>
      </c>
      <c r="B93" s="22" t="s">
        <v>503</v>
      </c>
      <c r="C93" s="24" t="s">
        <v>10</v>
      </c>
      <c r="D93" s="20" t="s">
        <v>123</v>
      </c>
      <c r="E93" s="20" t="s">
        <v>128</v>
      </c>
      <c r="F93" s="20" t="s">
        <v>45</v>
      </c>
      <c r="G93" s="211">
        <f>2098.1-100</f>
        <v>1998.1</v>
      </c>
      <c r="H93" s="184" t="s">
        <v>443</v>
      </c>
      <c r="I93" s="64" t="s">
        <v>444</v>
      </c>
    </row>
    <row r="94" spans="1:9" ht="20.25" x14ac:dyDescent="0.3">
      <c r="A94" s="16" t="s">
        <v>221</v>
      </c>
      <c r="B94" s="215" t="s">
        <v>129</v>
      </c>
      <c r="C94" s="31" t="s">
        <v>10</v>
      </c>
      <c r="D94" s="16" t="s">
        <v>130</v>
      </c>
      <c r="E94" s="16"/>
      <c r="F94" s="16"/>
      <c r="G94" s="18">
        <f>G95+G98</f>
        <v>7690.3999999999987</v>
      </c>
      <c r="H94" s="18">
        <f t="shared" ref="H94:I94" si="35">H95+H98</f>
        <v>7969.7</v>
      </c>
      <c r="I94" s="18">
        <f t="shared" si="35"/>
        <v>8268.5</v>
      </c>
    </row>
    <row r="95" spans="1:9" ht="20.25" x14ac:dyDescent="0.3">
      <c r="A95" s="216" t="s">
        <v>223</v>
      </c>
      <c r="B95" s="22" t="s">
        <v>131</v>
      </c>
      <c r="C95" s="24" t="s">
        <v>10</v>
      </c>
      <c r="D95" s="20" t="s">
        <v>439</v>
      </c>
      <c r="E95" s="20"/>
      <c r="F95" s="20"/>
      <c r="G95" s="21">
        <f>G96</f>
        <v>543.70000000000005</v>
      </c>
      <c r="H95" s="21">
        <f t="shared" ref="H95:I96" si="36">H96</f>
        <v>543.70000000000005</v>
      </c>
      <c r="I95" s="21" t="str">
        <f t="shared" si="36"/>
        <v>543,7</v>
      </c>
    </row>
    <row r="96" spans="1:9" ht="95.45" customHeight="1" x14ac:dyDescent="0.3">
      <c r="A96" s="216" t="s">
        <v>311</v>
      </c>
      <c r="B96" s="22" t="s">
        <v>576</v>
      </c>
      <c r="C96" s="24" t="s">
        <v>10</v>
      </c>
      <c r="D96" s="20" t="s">
        <v>439</v>
      </c>
      <c r="E96" s="20" t="s">
        <v>132</v>
      </c>
      <c r="F96" s="20"/>
      <c r="G96" s="21">
        <f>G97</f>
        <v>543.70000000000005</v>
      </c>
      <c r="H96" s="21">
        <f t="shared" si="36"/>
        <v>543.70000000000005</v>
      </c>
      <c r="I96" s="21" t="str">
        <f t="shared" si="36"/>
        <v>543,7</v>
      </c>
    </row>
    <row r="97" spans="1:9" ht="20.25" x14ac:dyDescent="0.3">
      <c r="A97" s="216" t="s">
        <v>295</v>
      </c>
      <c r="B97" s="22" t="s">
        <v>133</v>
      </c>
      <c r="C97" s="24" t="s">
        <v>10</v>
      </c>
      <c r="D97" s="20" t="s">
        <v>439</v>
      </c>
      <c r="E97" s="20" t="s">
        <v>132</v>
      </c>
      <c r="F97" s="20" t="s">
        <v>134</v>
      </c>
      <c r="G97" s="21">
        <v>543.70000000000005</v>
      </c>
      <c r="H97" s="161">
        <v>543.70000000000005</v>
      </c>
      <c r="I97" s="217" t="s">
        <v>440</v>
      </c>
    </row>
    <row r="98" spans="1:9" s="36" customFormat="1" ht="20.25" x14ac:dyDescent="0.3">
      <c r="A98" s="216" t="s">
        <v>224</v>
      </c>
      <c r="B98" s="22" t="s">
        <v>135</v>
      </c>
      <c r="C98" s="24" t="s">
        <v>10</v>
      </c>
      <c r="D98" s="20" t="s">
        <v>136</v>
      </c>
      <c r="E98" s="20"/>
      <c r="F98" s="20"/>
      <c r="G98" s="21">
        <f>G102+G104+G99</f>
        <v>7146.6999999999989</v>
      </c>
      <c r="H98" s="21">
        <f t="shared" ref="H98:I98" si="37">H102+H104+H99</f>
        <v>7426</v>
      </c>
      <c r="I98" s="21">
        <f t="shared" si="37"/>
        <v>7724.7999999999993</v>
      </c>
    </row>
    <row r="99" spans="1:9" s="36" customFormat="1" ht="37.5" x14ac:dyDescent="0.3">
      <c r="A99" s="216" t="s">
        <v>226</v>
      </c>
      <c r="B99" s="22" t="s">
        <v>497</v>
      </c>
      <c r="C99" s="24" t="s">
        <v>10</v>
      </c>
      <c r="D99" s="20" t="s">
        <v>136</v>
      </c>
      <c r="E99" s="20" t="s">
        <v>498</v>
      </c>
      <c r="F99" s="20" t="s">
        <v>38</v>
      </c>
      <c r="G99" s="21">
        <f>G100+G101</f>
        <v>1.4</v>
      </c>
      <c r="H99" s="21">
        <f t="shared" ref="H99:I99" si="38">H100+H101</f>
        <v>2.6</v>
      </c>
      <c r="I99" s="21">
        <f t="shared" si="38"/>
        <v>0.9</v>
      </c>
    </row>
    <row r="100" spans="1:9" s="36" customFormat="1" ht="37.5" x14ac:dyDescent="0.3">
      <c r="A100" s="216" t="s">
        <v>296</v>
      </c>
      <c r="B100" s="218" t="s">
        <v>497</v>
      </c>
      <c r="C100" s="24" t="s">
        <v>10</v>
      </c>
      <c r="D100" s="20" t="s">
        <v>136</v>
      </c>
      <c r="E100" s="20" t="s">
        <v>66</v>
      </c>
      <c r="F100" s="20" t="s">
        <v>38</v>
      </c>
      <c r="G100" s="21">
        <v>0.6</v>
      </c>
      <c r="H100" s="21">
        <v>0.9</v>
      </c>
      <c r="I100" s="21">
        <v>0.4</v>
      </c>
    </row>
    <row r="101" spans="1:9" s="36" customFormat="1" ht="37.5" x14ac:dyDescent="0.3">
      <c r="A101" s="216" t="s">
        <v>533</v>
      </c>
      <c r="B101" s="22" t="s">
        <v>497</v>
      </c>
      <c r="C101" s="24" t="s">
        <v>10</v>
      </c>
      <c r="D101" s="20" t="s">
        <v>136</v>
      </c>
      <c r="E101" s="20" t="s">
        <v>41</v>
      </c>
      <c r="F101" s="20" t="s">
        <v>38</v>
      </c>
      <c r="G101" s="21">
        <v>0.8</v>
      </c>
      <c r="H101" s="21">
        <v>1.7</v>
      </c>
      <c r="I101" s="21">
        <v>0.5</v>
      </c>
    </row>
    <row r="102" spans="1:9" ht="74.25" customHeight="1" x14ac:dyDescent="0.3">
      <c r="A102" s="184" t="s">
        <v>228</v>
      </c>
      <c r="B102" s="219" t="s">
        <v>137</v>
      </c>
      <c r="C102" s="20" t="s">
        <v>10</v>
      </c>
      <c r="D102" s="20" t="s">
        <v>136</v>
      </c>
      <c r="E102" s="20" t="s">
        <v>138</v>
      </c>
      <c r="F102" s="184"/>
      <c r="G102" s="186">
        <f>G103</f>
        <v>4754.7</v>
      </c>
      <c r="H102" s="186">
        <f t="shared" ref="H102:I102" si="39">H103</f>
        <v>4939.8</v>
      </c>
      <c r="I102" s="186">
        <f t="shared" si="39"/>
        <v>5139.8</v>
      </c>
    </row>
    <row r="103" spans="1:9" ht="18.75" x14ac:dyDescent="0.3">
      <c r="A103" s="184" t="s">
        <v>297</v>
      </c>
      <c r="B103" s="189" t="s">
        <v>133</v>
      </c>
      <c r="C103" s="24" t="s">
        <v>10</v>
      </c>
      <c r="D103" s="20" t="s">
        <v>136</v>
      </c>
      <c r="E103" s="20" t="s">
        <v>138</v>
      </c>
      <c r="F103" s="20" t="s">
        <v>134</v>
      </c>
      <c r="G103" s="21">
        <v>4754.7</v>
      </c>
      <c r="H103" s="161">
        <v>4939.8</v>
      </c>
      <c r="I103" s="161">
        <v>5139.8</v>
      </c>
    </row>
    <row r="104" spans="1:9" ht="53.45" customHeight="1" x14ac:dyDescent="0.3">
      <c r="A104" s="184" t="s">
        <v>500</v>
      </c>
      <c r="B104" s="22" t="s">
        <v>139</v>
      </c>
      <c r="C104" s="24" t="s">
        <v>10</v>
      </c>
      <c r="D104" s="20" t="s">
        <v>136</v>
      </c>
      <c r="E104" s="20" t="s">
        <v>140</v>
      </c>
      <c r="F104" s="20"/>
      <c r="G104" s="21">
        <f>G105</f>
        <v>2390.6</v>
      </c>
      <c r="H104" s="21">
        <f t="shared" ref="H104:I104" si="40">H105</f>
        <v>2483.6</v>
      </c>
      <c r="I104" s="21">
        <f t="shared" si="40"/>
        <v>2584.1</v>
      </c>
    </row>
    <row r="105" spans="1:9" ht="18.75" x14ac:dyDescent="0.3">
      <c r="A105" s="184" t="s">
        <v>535</v>
      </c>
      <c r="B105" s="189" t="s">
        <v>133</v>
      </c>
      <c r="C105" s="24" t="s">
        <v>10</v>
      </c>
      <c r="D105" s="20" t="s">
        <v>136</v>
      </c>
      <c r="E105" s="20" t="s">
        <v>140</v>
      </c>
      <c r="F105" s="20" t="s">
        <v>134</v>
      </c>
      <c r="G105" s="21">
        <v>2390.6</v>
      </c>
      <c r="H105" s="161">
        <v>2483.6</v>
      </c>
      <c r="I105" s="161">
        <v>2584.1</v>
      </c>
    </row>
    <row r="106" spans="1:9" s="2" customFormat="1" ht="20.25" x14ac:dyDescent="0.3">
      <c r="A106" s="16" t="s">
        <v>229</v>
      </c>
      <c r="B106" s="38" t="s">
        <v>169</v>
      </c>
      <c r="C106" s="33" t="s">
        <v>10</v>
      </c>
      <c r="D106" s="26" t="s">
        <v>165</v>
      </c>
      <c r="E106" s="26"/>
      <c r="F106" s="26"/>
      <c r="G106" s="27">
        <f>G107</f>
        <v>35</v>
      </c>
      <c r="H106" s="27" t="str">
        <f t="shared" ref="H106:I108" si="41">H107</f>
        <v>36,9</v>
      </c>
      <c r="I106" s="27">
        <f t="shared" si="41"/>
        <v>38.700000000000003</v>
      </c>
    </row>
    <row r="107" spans="1:9" s="2" customFormat="1" ht="20.25" x14ac:dyDescent="0.3">
      <c r="A107" s="16" t="s">
        <v>230</v>
      </c>
      <c r="B107" s="38" t="s">
        <v>170</v>
      </c>
      <c r="C107" s="33" t="s">
        <v>10</v>
      </c>
      <c r="D107" s="26" t="s">
        <v>166</v>
      </c>
      <c r="E107" s="26"/>
      <c r="F107" s="26"/>
      <c r="G107" s="27">
        <f>G108</f>
        <v>35</v>
      </c>
      <c r="H107" s="27" t="str">
        <f t="shared" si="41"/>
        <v>36,9</v>
      </c>
      <c r="I107" s="27">
        <f t="shared" si="41"/>
        <v>38.700000000000003</v>
      </c>
    </row>
    <row r="108" spans="1:9" ht="150" x14ac:dyDescent="0.3">
      <c r="A108" s="216" t="s">
        <v>231</v>
      </c>
      <c r="B108" s="220" t="s">
        <v>168</v>
      </c>
      <c r="C108" s="24" t="s">
        <v>10</v>
      </c>
      <c r="D108" s="20" t="s">
        <v>166</v>
      </c>
      <c r="E108" s="20" t="s">
        <v>167</v>
      </c>
      <c r="F108" s="20"/>
      <c r="G108" s="21">
        <f>G109</f>
        <v>35</v>
      </c>
      <c r="H108" s="21" t="str">
        <f t="shared" si="41"/>
        <v>36,9</v>
      </c>
      <c r="I108" s="21">
        <f t="shared" si="41"/>
        <v>38.700000000000003</v>
      </c>
    </row>
    <row r="109" spans="1:9" ht="37.5" x14ac:dyDescent="0.3">
      <c r="A109" s="216" t="s">
        <v>298</v>
      </c>
      <c r="B109" s="22" t="s">
        <v>503</v>
      </c>
      <c r="C109" s="24" t="s">
        <v>10</v>
      </c>
      <c r="D109" s="20" t="s">
        <v>166</v>
      </c>
      <c r="E109" s="20" t="s">
        <v>167</v>
      </c>
      <c r="F109" s="20" t="s">
        <v>45</v>
      </c>
      <c r="G109" s="21">
        <v>35</v>
      </c>
      <c r="H109" s="184" t="s">
        <v>434</v>
      </c>
      <c r="I109" s="161">
        <v>38.700000000000003</v>
      </c>
    </row>
    <row r="110" spans="1:9" ht="81" x14ac:dyDescent="0.3">
      <c r="A110" s="221" t="s">
        <v>141</v>
      </c>
      <c r="B110" s="222" t="s">
        <v>142</v>
      </c>
      <c r="C110" s="216" t="s">
        <v>143</v>
      </c>
      <c r="D110" s="216"/>
      <c r="E110" s="216"/>
      <c r="F110" s="216"/>
      <c r="G110" s="18">
        <f>G111+G129</f>
        <v>7776.1</v>
      </c>
      <c r="H110" s="18">
        <f t="shared" ref="H110:I110" si="42">H111+H129</f>
        <v>9782.4</v>
      </c>
      <c r="I110" s="18">
        <f t="shared" si="42"/>
        <v>9984.2999999999993</v>
      </c>
    </row>
    <row r="111" spans="1:9" ht="20.25" x14ac:dyDescent="0.3">
      <c r="A111" s="16" t="s">
        <v>28</v>
      </c>
      <c r="B111" s="17" t="s">
        <v>29</v>
      </c>
      <c r="C111" s="16" t="s">
        <v>143</v>
      </c>
      <c r="D111" s="16" t="s">
        <v>30</v>
      </c>
      <c r="E111" s="16"/>
      <c r="F111" s="16"/>
      <c r="G111" s="18">
        <f>G112+G115+G124</f>
        <v>5293.6</v>
      </c>
      <c r="H111" s="18">
        <f t="shared" ref="H111:I111" si="43">H112+H115+H124</f>
        <v>7340.9</v>
      </c>
      <c r="I111" s="18">
        <f t="shared" si="43"/>
        <v>7443.9</v>
      </c>
    </row>
    <row r="112" spans="1:9" ht="51.75" customHeight="1" x14ac:dyDescent="0.3">
      <c r="A112" s="20" t="s">
        <v>31</v>
      </c>
      <c r="B112" s="187" t="s">
        <v>144</v>
      </c>
      <c r="C112" s="20" t="s">
        <v>143</v>
      </c>
      <c r="D112" s="20" t="s">
        <v>145</v>
      </c>
      <c r="E112" s="20"/>
      <c r="F112" s="20"/>
      <c r="G112" s="186">
        <f>G113</f>
        <v>885.9</v>
      </c>
      <c r="H112" s="186">
        <f t="shared" ref="H112:I113" si="44">H113</f>
        <v>1111.5999999999999</v>
      </c>
      <c r="I112" s="186">
        <f t="shared" si="44"/>
        <v>1120.4000000000001</v>
      </c>
    </row>
    <row r="113" spans="1:9" ht="35.25" customHeight="1" x14ac:dyDescent="0.3">
      <c r="A113" s="20" t="s">
        <v>1</v>
      </c>
      <c r="B113" s="19" t="s">
        <v>146</v>
      </c>
      <c r="C113" s="20" t="s">
        <v>143</v>
      </c>
      <c r="D113" s="20" t="s">
        <v>145</v>
      </c>
      <c r="E113" s="20" t="s">
        <v>147</v>
      </c>
      <c r="F113" s="20"/>
      <c r="G113" s="21">
        <f>G114</f>
        <v>885.9</v>
      </c>
      <c r="H113" s="21">
        <f t="shared" si="44"/>
        <v>1111.5999999999999</v>
      </c>
      <c r="I113" s="21">
        <f t="shared" si="44"/>
        <v>1120.4000000000001</v>
      </c>
    </row>
    <row r="114" spans="1:9" ht="93.75" x14ac:dyDescent="0.3">
      <c r="A114" s="20" t="s">
        <v>2</v>
      </c>
      <c r="B114" s="23" t="s">
        <v>37</v>
      </c>
      <c r="C114" s="20" t="s">
        <v>143</v>
      </c>
      <c r="D114" s="20" t="s">
        <v>145</v>
      </c>
      <c r="E114" s="20" t="s">
        <v>147</v>
      </c>
      <c r="F114" s="20" t="s">
        <v>38</v>
      </c>
      <c r="G114" s="21">
        <v>885.9</v>
      </c>
      <c r="H114" s="161">
        <v>1111.5999999999999</v>
      </c>
      <c r="I114" s="161">
        <v>1120.4000000000001</v>
      </c>
    </row>
    <row r="115" spans="1:9" ht="70.5" customHeight="1" x14ac:dyDescent="0.3">
      <c r="A115" s="184" t="s">
        <v>39</v>
      </c>
      <c r="B115" s="190" t="s">
        <v>148</v>
      </c>
      <c r="C115" s="20" t="s">
        <v>143</v>
      </c>
      <c r="D115" s="184" t="s">
        <v>149</v>
      </c>
      <c r="E115" s="184"/>
      <c r="F115" s="184"/>
      <c r="G115" s="186">
        <f>G120+G118+G116</f>
        <v>4323.7000000000007</v>
      </c>
      <c r="H115" s="186">
        <f t="shared" ref="H115:I115" si="45">H120+H118+H116</f>
        <v>6145.3</v>
      </c>
      <c r="I115" s="186">
        <f t="shared" si="45"/>
        <v>6239.5</v>
      </c>
    </row>
    <row r="116" spans="1:9" ht="34.5" customHeight="1" x14ac:dyDescent="0.3">
      <c r="A116" s="184" t="s">
        <v>42</v>
      </c>
      <c r="B116" s="190" t="s">
        <v>150</v>
      </c>
      <c r="C116" s="20" t="s">
        <v>143</v>
      </c>
      <c r="D116" s="184" t="s">
        <v>149</v>
      </c>
      <c r="E116" s="184" t="s">
        <v>151</v>
      </c>
      <c r="F116" s="184"/>
      <c r="G116" s="186">
        <f>G117</f>
        <v>0</v>
      </c>
      <c r="H116" s="186">
        <f t="shared" ref="H116:I116" si="46">H117</f>
        <v>0</v>
      </c>
      <c r="I116" s="186">
        <f t="shared" si="46"/>
        <v>0</v>
      </c>
    </row>
    <row r="117" spans="1:9" ht="108.75" customHeight="1" x14ac:dyDescent="0.3">
      <c r="A117" s="184" t="s">
        <v>57</v>
      </c>
      <c r="B117" s="190" t="s">
        <v>152</v>
      </c>
      <c r="C117" s="20" t="s">
        <v>143</v>
      </c>
      <c r="D117" s="184" t="s">
        <v>149</v>
      </c>
      <c r="E117" s="184" t="s">
        <v>151</v>
      </c>
      <c r="F117" s="184" t="s">
        <v>38</v>
      </c>
      <c r="G117" s="223">
        <v>0</v>
      </c>
      <c r="H117" s="188">
        <v>0</v>
      </c>
      <c r="I117" s="188">
        <v>0</v>
      </c>
    </row>
    <row r="118" spans="1:9" ht="37.5" x14ac:dyDescent="0.3">
      <c r="A118" s="184" t="s">
        <v>43</v>
      </c>
      <c r="B118" s="190" t="s">
        <v>153</v>
      </c>
      <c r="C118" s="20" t="s">
        <v>143</v>
      </c>
      <c r="D118" s="184" t="s">
        <v>149</v>
      </c>
      <c r="E118" s="184" t="s">
        <v>154</v>
      </c>
      <c r="F118" s="184"/>
      <c r="G118" s="186">
        <f>G119</f>
        <v>97.6</v>
      </c>
      <c r="H118" s="186">
        <f t="shared" ref="H118:I118" si="47">H119</f>
        <v>97.6</v>
      </c>
      <c r="I118" s="186">
        <f t="shared" si="47"/>
        <v>97.6</v>
      </c>
    </row>
    <row r="119" spans="1:9" ht="93.75" x14ac:dyDescent="0.3">
      <c r="A119" s="184" t="s">
        <v>278</v>
      </c>
      <c r="B119" s="23" t="s">
        <v>37</v>
      </c>
      <c r="C119" s="20" t="s">
        <v>143</v>
      </c>
      <c r="D119" s="184" t="s">
        <v>149</v>
      </c>
      <c r="E119" s="184" t="s">
        <v>154</v>
      </c>
      <c r="F119" s="184" t="s">
        <v>38</v>
      </c>
      <c r="G119" s="223">
        <v>97.6</v>
      </c>
      <c r="H119" s="161">
        <v>97.6</v>
      </c>
      <c r="I119" s="161">
        <v>97.6</v>
      </c>
    </row>
    <row r="120" spans="1:9" ht="36" customHeight="1" x14ac:dyDescent="0.3">
      <c r="A120" s="184" t="s">
        <v>46</v>
      </c>
      <c r="B120" s="190" t="s">
        <v>155</v>
      </c>
      <c r="C120" s="20" t="s">
        <v>143</v>
      </c>
      <c r="D120" s="184" t="s">
        <v>149</v>
      </c>
      <c r="E120" s="184" t="s">
        <v>156</v>
      </c>
      <c r="F120" s="184"/>
      <c r="G120" s="186">
        <f>G121+G122+G123</f>
        <v>4226.1000000000004</v>
      </c>
      <c r="H120" s="186">
        <f t="shared" ref="H120:I120" si="48">H121+H122+H123</f>
        <v>6047.7</v>
      </c>
      <c r="I120" s="186">
        <f t="shared" si="48"/>
        <v>6141.9</v>
      </c>
    </row>
    <row r="121" spans="1:9" ht="90.75" customHeight="1" x14ac:dyDescent="0.3">
      <c r="A121" s="184" t="s">
        <v>299</v>
      </c>
      <c r="B121" s="23" t="s">
        <v>37</v>
      </c>
      <c r="C121" s="20" t="s">
        <v>143</v>
      </c>
      <c r="D121" s="184" t="s">
        <v>149</v>
      </c>
      <c r="E121" s="184" t="s">
        <v>156</v>
      </c>
      <c r="F121" s="184" t="s">
        <v>38</v>
      </c>
      <c r="G121" s="223">
        <f>2508.1-16.5</f>
        <v>2491.6</v>
      </c>
      <c r="H121" s="64" t="s">
        <v>438</v>
      </c>
      <c r="I121" s="161">
        <v>3678.7</v>
      </c>
    </row>
    <row r="122" spans="1:9" ht="37.5" x14ac:dyDescent="0.3">
      <c r="A122" s="184" t="s">
        <v>300</v>
      </c>
      <c r="B122" s="22" t="s">
        <v>503</v>
      </c>
      <c r="C122" s="20" t="s">
        <v>143</v>
      </c>
      <c r="D122" s="184" t="s">
        <v>149</v>
      </c>
      <c r="E122" s="184" t="s">
        <v>156</v>
      </c>
      <c r="F122" s="184" t="s">
        <v>45</v>
      </c>
      <c r="G122" s="186">
        <f>1807-81.5</f>
        <v>1725.5</v>
      </c>
      <c r="H122" s="184" t="s">
        <v>437</v>
      </c>
      <c r="I122" s="64" t="s">
        <v>436</v>
      </c>
    </row>
    <row r="123" spans="1:9" ht="18.75" x14ac:dyDescent="0.3">
      <c r="A123" s="184" t="s">
        <v>301</v>
      </c>
      <c r="B123" s="189" t="s">
        <v>47</v>
      </c>
      <c r="C123" s="20" t="s">
        <v>143</v>
      </c>
      <c r="D123" s="184" t="s">
        <v>149</v>
      </c>
      <c r="E123" s="184" t="s">
        <v>156</v>
      </c>
      <c r="F123" s="184" t="s">
        <v>48</v>
      </c>
      <c r="G123" s="186">
        <v>9</v>
      </c>
      <c r="H123" s="188">
        <v>9</v>
      </c>
      <c r="I123" s="188">
        <v>9</v>
      </c>
    </row>
    <row r="124" spans="1:9" ht="40.5" x14ac:dyDescent="0.3">
      <c r="A124" s="26" t="s">
        <v>8</v>
      </c>
      <c r="B124" s="192" t="s">
        <v>58</v>
      </c>
      <c r="C124" s="193" t="s">
        <v>143</v>
      </c>
      <c r="D124" s="14" t="s">
        <v>59</v>
      </c>
      <c r="E124" s="14"/>
      <c r="F124" s="14"/>
      <c r="G124" s="224">
        <f>G127+G125</f>
        <v>84</v>
      </c>
      <c r="H124" s="224">
        <f t="shared" ref="H124:I124" si="49">H127+H125</f>
        <v>84</v>
      </c>
      <c r="I124" s="224">
        <f t="shared" si="49"/>
        <v>84</v>
      </c>
    </row>
    <row r="125" spans="1:9" s="10" customFormat="1" ht="20.25" x14ac:dyDescent="0.3">
      <c r="A125" s="20" t="s">
        <v>60</v>
      </c>
      <c r="B125" s="225" t="s">
        <v>267</v>
      </c>
      <c r="C125" s="226" t="s">
        <v>143</v>
      </c>
      <c r="D125" s="227" t="s">
        <v>59</v>
      </c>
      <c r="E125" s="184" t="s">
        <v>268</v>
      </c>
      <c r="F125" s="14"/>
      <c r="G125" s="186">
        <f>G126</f>
        <v>0</v>
      </c>
      <c r="H125" s="186">
        <f t="shared" ref="H125:I125" si="50">H126</f>
        <v>0</v>
      </c>
      <c r="I125" s="186">
        <f t="shared" si="50"/>
        <v>0</v>
      </c>
    </row>
    <row r="126" spans="1:9" s="10" customFormat="1" ht="37.5" x14ac:dyDescent="0.3">
      <c r="A126" s="20" t="s">
        <v>63</v>
      </c>
      <c r="B126" s="22" t="s">
        <v>44</v>
      </c>
      <c r="C126" s="226" t="s">
        <v>143</v>
      </c>
      <c r="D126" s="227" t="s">
        <v>59</v>
      </c>
      <c r="E126" s="184" t="s">
        <v>268</v>
      </c>
      <c r="F126" s="227" t="s">
        <v>45</v>
      </c>
      <c r="G126" s="186">
        <v>0</v>
      </c>
      <c r="H126" s="161">
        <v>0</v>
      </c>
      <c r="I126" s="161">
        <v>0</v>
      </c>
    </row>
    <row r="127" spans="1:9" ht="56.25" x14ac:dyDescent="0.3">
      <c r="A127" s="20" t="s">
        <v>64</v>
      </c>
      <c r="B127" s="228" t="s">
        <v>245</v>
      </c>
      <c r="C127" s="24" t="s">
        <v>143</v>
      </c>
      <c r="D127" s="184" t="s">
        <v>59</v>
      </c>
      <c r="E127" s="184" t="s">
        <v>157</v>
      </c>
      <c r="F127" s="184"/>
      <c r="G127" s="186">
        <f>G128</f>
        <v>84</v>
      </c>
      <c r="H127" s="186">
        <f t="shared" ref="H127:I127" si="51">H128</f>
        <v>84</v>
      </c>
      <c r="I127" s="186">
        <f t="shared" si="51"/>
        <v>84</v>
      </c>
    </row>
    <row r="128" spans="1:9" ht="18.75" x14ac:dyDescent="0.3">
      <c r="A128" s="20" t="s">
        <v>67</v>
      </c>
      <c r="B128" s="189" t="s">
        <v>47</v>
      </c>
      <c r="C128" s="24" t="s">
        <v>143</v>
      </c>
      <c r="D128" s="184" t="s">
        <v>59</v>
      </c>
      <c r="E128" s="184" t="s">
        <v>157</v>
      </c>
      <c r="F128" s="184" t="s">
        <v>48</v>
      </c>
      <c r="G128" s="21">
        <v>84</v>
      </c>
      <c r="H128" s="188">
        <v>84</v>
      </c>
      <c r="I128" s="188">
        <v>84</v>
      </c>
    </row>
    <row r="129" spans="1:12" ht="20.25" x14ac:dyDescent="0.3">
      <c r="A129" s="16" t="s">
        <v>14</v>
      </c>
      <c r="B129" s="206" t="s">
        <v>158</v>
      </c>
      <c r="C129" s="31" t="s">
        <v>143</v>
      </c>
      <c r="D129" s="16" t="s">
        <v>159</v>
      </c>
      <c r="E129" s="32"/>
      <c r="F129" s="16"/>
      <c r="G129" s="27">
        <f>G130</f>
        <v>2482.5</v>
      </c>
      <c r="H129" s="27" t="str">
        <f t="shared" ref="H129:I131" si="52">H130</f>
        <v>2441,5</v>
      </c>
      <c r="I129" s="27">
        <f t="shared" si="52"/>
        <v>2540.4</v>
      </c>
    </row>
    <row r="130" spans="1:12" ht="20.25" customHeight="1" x14ac:dyDescent="0.3">
      <c r="A130" s="20" t="s">
        <v>12</v>
      </c>
      <c r="B130" s="229" t="s">
        <v>160</v>
      </c>
      <c r="C130" s="33" t="s">
        <v>143</v>
      </c>
      <c r="D130" s="26" t="s">
        <v>161</v>
      </c>
      <c r="E130" s="26"/>
      <c r="F130" s="26"/>
      <c r="G130" s="27">
        <f>G131</f>
        <v>2482.5</v>
      </c>
      <c r="H130" s="27" t="str">
        <f t="shared" si="52"/>
        <v>2441,5</v>
      </c>
      <c r="I130" s="27">
        <f t="shared" si="52"/>
        <v>2540.4</v>
      </c>
    </row>
    <row r="131" spans="1:12" ht="184.5" customHeight="1" x14ac:dyDescent="0.3">
      <c r="A131" s="20" t="s">
        <v>15</v>
      </c>
      <c r="B131" s="23" t="s">
        <v>162</v>
      </c>
      <c r="C131" s="24" t="s">
        <v>143</v>
      </c>
      <c r="D131" s="20" t="s">
        <v>161</v>
      </c>
      <c r="E131" s="20" t="s">
        <v>163</v>
      </c>
      <c r="F131" s="20"/>
      <c r="G131" s="21">
        <f>G132</f>
        <v>2482.5</v>
      </c>
      <c r="H131" s="21" t="str">
        <f t="shared" si="52"/>
        <v>2441,5</v>
      </c>
      <c r="I131" s="21">
        <f t="shared" si="52"/>
        <v>2540.4</v>
      </c>
    </row>
    <row r="132" spans="1:12" ht="35.25" customHeight="1" x14ac:dyDescent="0.3">
      <c r="A132" s="20" t="s">
        <v>13</v>
      </c>
      <c r="B132" s="22" t="s">
        <v>503</v>
      </c>
      <c r="C132" s="24" t="s">
        <v>143</v>
      </c>
      <c r="D132" s="20" t="s">
        <v>161</v>
      </c>
      <c r="E132" s="20" t="s">
        <v>163</v>
      </c>
      <c r="F132" s="20" t="s">
        <v>45</v>
      </c>
      <c r="G132" s="21">
        <f>2532.5-50</f>
        <v>2482.5</v>
      </c>
      <c r="H132" s="184" t="s">
        <v>435</v>
      </c>
      <c r="I132" s="188">
        <v>2540.4</v>
      </c>
    </row>
    <row r="133" spans="1:12" ht="40.5" x14ac:dyDescent="0.3">
      <c r="A133" s="221" t="s">
        <v>449</v>
      </c>
      <c r="B133" s="222" t="s">
        <v>447</v>
      </c>
      <c r="C133" s="216" t="s">
        <v>448</v>
      </c>
      <c r="D133" s="216"/>
      <c r="E133" s="216"/>
      <c r="F133" s="216"/>
      <c r="G133" s="18">
        <f>G134</f>
        <v>2191.1</v>
      </c>
      <c r="H133" s="18">
        <f>H134+H154</f>
        <v>0</v>
      </c>
      <c r="I133" s="18">
        <f>I134+I154</f>
        <v>0</v>
      </c>
    </row>
    <row r="134" spans="1:12" ht="20.25" x14ac:dyDescent="0.3">
      <c r="A134" s="16" t="s">
        <v>23</v>
      </c>
      <c r="B134" s="17" t="s">
        <v>29</v>
      </c>
      <c r="C134" s="16" t="s">
        <v>448</v>
      </c>
      <c r="D134" s="16" t="s">
        <v>30</v>
      </c>
      <c r="E134" s="16"/>
      <c r="F134" s="16"/>
      <c r="G134" s="18">
        <f>G135+G140</f>
        <v>2191.1</v>
      </c>
      <c r="H134" s="18">
        <f t="shared" ref="H134:I134" si="53">H135+H140</f>
        <v>0</v>
      </c>
      <c r="I134" s="18">
        <f t="shared" si="53"/>
        <v>0</v>
      </c>
    </row>
    <row r="135" spans="1:12" ht="34.15" customHeight="1" x14ac:dyDescent="0.3">
      <c r="A135" s="20" t="s">
        <v>450</v>
      </c>
      <c r="B135" s="230" t="s">
        <v>452</v>
      </c>
      <c r="C135" s="20" t="s">
        <v>448</v>
      </c>
      <c r="D135" s="20" t="s">
        <v>451</v>
      </c>
      <c r="E135" s="20"/>
      <c r="F135" s="20"/>
      <c r="G135" s="186">
        <f>G137</f>
        <v>635.6</v>
      </c>
      <c r="H135" s="186">
        <f t="shared" ref="H135:I135" si="54">H137</f>
        <v>0</v>
      </c>
      <c r="I135" s="186">
        <f t="shared" si="54"/>
        <v>0</v>
      </c>
    </row>
    <row r="136" spans="1:12" ht="34.15" customHeight="1" x14ac:dyDescent="0.3">
      <c r="A136" s="20" t="s">
        <v>302</v>
      </c>
      <c r="B136" s="230" t="s">
        <v>148</v>
      </c>
      <c r="C136" s="20" t="s">
        <v>448</v>
      </c>
      <c r="D136" s="20" t="s">
        <v>451</v>
      </c>
      <c r="E136" s="20"/>
      <c r="F136" s="20"/>
      <c r="G136" s="21">
        <f>G137</f>
        <v>635.6</v>
      </c>
      <c r="H136" s="21">
        <f t="shared" ref="H136:I136" si="55">H137</f>
        <v>0</v>
      </c>
      <c r="I136" s="21">
        <f t="shared" si="55"/>
        <v>0</v>
      </c>
    </row>
    <row r="137" spans="1:12" ht="57" customHeight="1" x14ac:dyDescent="0.3">
      <c r="A137" s="20" t="s">
        <v>279</v>
      </c>
      <c r="B137" s="231" t="s">
        <v>453</v>
      </c>
      <c r="C137" s="20" t="s">
        <v>448</v>
      </c>
      <c r="D137" s="20" t="s">
        <v>451</v>
      </c>
      <c r="E137" s="20" t="s">
        <v>454</v>
      </c>
      <c r="F137" s="20"/>
      <c r="G137" s="21">
        <f>G138+G139</f>
        <v>635.6</v>
      </c>
      <c r="H137" s="21">
        <f>H138</f>
        <v>0</v>
      </c>
      <c r="I137" s="21">
        <f>I138</f>
        <v>0</v>
      </c>
    </row>
    <row r="138" spans="1:12" ht="93.75" x14ac:dyDescent="0.3">
      <c r="A138" s="20" t="s">
        <v>537</v>
      </c>
      <c r="B138" s="23" t="s">
        <v>37</v>
      </c>
      <c r="C138" s="20" t="s">
        <v>448</v>
      </c>
      <c r="D138" s="20" t="s">
        <v>451</v>
      </c>
      <c r="E138" s="20" t="s">
        <v>454</v>
      </c>
      <c r="F138" s="20" t="s">
        <v>38</v>
      </c>
      <c r="G138" s="21">
        <v>601.1</v>
      </c>
      <c r="H138" s="161">
        <v>0</v>
      </c>
      <c r="I138" s="161">
        <v>0</v>
      </c>
    </row>
    <row r="139" spans="1:12" ht="37.5" x14ac:dyDescent="0.3">
      <c r="A139" s="20" t="s">
        <v>579</v>
      </c>
      <c r="B139" s="23" t="s">
        <v>580</v>
      </c>
      <c r="C139" s="20" t="s">
        <v>448</v>
      </c>
      <c r="D139" s="20" t="s">
        <v>451</v>
      </c>
      <c r="E139" s="20" t="s">
        <v>454</v>
      </c>
      <c r="F139" s="20" t="s">
        <v>45</v>
      </c>
      <c r="G139" s="21">
        <v>34.5</v>
      </c>
      <c r="H139" s="161">
        <v>0</v>
      </c>
      <c r="I139" s="161">
        <v>0</v>
      </c>
    </row>
    <row r="140" spans="1:12" ht="55.9" customHeight="1" x14ac:dyDescent="0.3">
      <c r="A140" s="184" t="s">
        <v>522</v>
      </c>
      <c r="B140" s="232" t="s">
        <v>519</v>
      </c>
      <c r="C140" s="20" t="s">
        <v>448</v>
      </c>
      <c r="D140" s="184" t="s">
        <v>451</v>
      </c>
      <c r="E140" s="184" t="s">
        <v>520</v>
      </c>
      <c r="F140" s="184"/>
      <c r="G140" s="186">
        <f>G141+G142</f>
        <v>1555.5</v>
      </c>
      <c r="H140" s="186">
        <f t="shared" ref="H140:I140" si="56">H141</f>
        <v>0</v>
      </c>
      <c r="I140" s="186">
        <f t="shared" si="56"/>
        <v>0</v>
      </c>
    </row>
    <row r="141" spans="1:12" ht="59.45" customHeight="1" x14ac:dyDescent="0.3">
      <c r="A141" s="184" t="s">
        <v>523</v>
      </c>
      <c r="B141" s="233" t="s">
        <v>456</v>
      </c>
      <c r="C141" s="20" t="s">
        <v>448</v>
      </c>
      <c r="D141" s="184" t="s">
        <v>451</v>
      </c>
      <c r="E141" s="184" t="s">
        <v>520</v>
      </c>
      <c r="F141" s="184" t="s">
        <v>38</v>
      </c>
      <c r="G141" s="223">
        <v>1285.5</v>
      </c>
      <c r="H141" s="188">
        <v>0</v>
      </c>
      <c r="I141" s="188">
        <v>0</v>
      </c>
    </row>
    <row r="142" spans="1:12" ht="59.45" customHeight="1" x14ac:dyDescent="0.3">
      <c r="A142" s="184" t="s">
        <v>523</v>
      </c>
      <c r="B142" s="233" t="s">
        <v>44</v>
      </c>
      <c r="C142" s="20" t="s">
        <v>448</v>
      </c>
      <c r="D142" s="184" t="s">
        <v>451</v>
      </c>
      <c r="E142" s="184" t="s">
        <v>520</v>
      </c>
      <c r="F142" s="184" t="s">
        <v>45</v>
      </c>
      <c r="G142" s="223">
        <v>270</v>
      </c>
      <c r="H142" s="188">
        <v>0</v>
      </c>
      <c r="I142" s="188">
        <v>0</v>
      </c>
    </row>
    <row r="143" spans="1:12" s="37" customFormat="1" ht="18.75" x14ac:dyDescent="0.3">
      <c r="A143" s="138"/>
      <c r="B143" s="139" t="s">
        <v>164</v>
      </c>
      <c r="C143" s="140"/>
      <c r="D143" s="141"/>
      <c r="E143" s="141"/>
      <c r="F143" s="141"/>
      <c r="G143" s="146">
        <f>G11+G110+G133</f>
        <v>78530.400000000009</v>
      </c>
      <c r="H143" s="146">
        <f>H11+H110+H133</f>
        <v>73157.899999999994</v>
      </c>
      <c r="I143" s="146">
        <f>I11+I110+I133</f>
        <v>81229.3</v>
      </c>
      <c r="J143" s="107"/>
      <c r="L143" s="107"/>
    </row>
    <row r="146" spans="7:7" x14ac:dyDescent="0.25">
      <c r="G146" s="143"/>
    </row>
    <row r="147" spans="7:7" x14ac:dyDescent="0.25">
      <c r="G147" s="143"/>
    </row>
    <row r="150" spans="7:7" x14ac:dyDescent="0.25">
      <c r="G150" s="143"/>
    </row>
  </sheetData>
  <autoFilter ref="A8:G143"/>
  <mergeCells count="9"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47" fitToHeight="0" orientation="portrait" r:id="rId1"/>
  <rowBreaks count="4" manualBreakCount="4">
    <brk id="36" max="8" man="1"/>
    <brk id="64" max="8" man="1"/>
    <brk id="93" max="8" man="1"/>
    <brk id="1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51"/>
  <sheetViews>
    <sheetView tabSelected="1" view="pageBreakPreview" zoomScale="80" zoomScaleNormal="70" zoomScaleSheetLayoutView="80" workbookViewId="0">
      <selection activeCell="D13" sqref="D13"/>
    </sheetView>
  </sheetViews>
  <sheetFormatPr defaultColWidth="9.140625" defaultRowHeight="12.75" x14ac:dyDescent="0.2"/>
  <cols>
    <col min="1" max="1" width="13" style="150" customWidth="1"/>
    <col min="2" max="2" width="71.42578125" style="133" customWidth="1"/>
    <col min="3" max="3" width="15" style="132" customWidth="1"/>
    <col min="4" max="4" width="17.85546875" style="149" customWidth="1"/>
    <col min="5" max="5" width="15.140625" style="132" customWidth="1"/>
    <col min="6" max="6" width="18.42578125" style="134" customWidth="1"/>
    <col min="7" max="7" width="13.42578125" style="134" customWidth="1"/>
    <col min="8" max="8" width="12.42578125" style="134" bestFit="1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5">
      <c r="A1" s="171"/>
      <c r="B1" s="234"/>
      <c r="C1" s="9"/>
      <c r="D1" s="235"/>
      <c r="E1" s="147"/>
      <c r="F1" s="147"/>
      <c r="G1" s="147"/>
      <c r="H1" s="6" t="s">
        <v>510</v>
      </c>
    </row>
    <row r="2" spans="1:8" ht="20.100000000000001" customHeight="1" x14ac:dyDescent="0.3">
      <c r="A2" s="175"/>
      <c r="B2" s="234"/>
      <c r="C2" s="9"/>
      <c r="D2" s="235"/>
      <c r="E2" s="147"/>
      <c r="F2" s="147"/>
      <c r="G2" s="147"/>
      <c r="H2" s="6" t="s">
        <v>17</v>
      </c>
    </row>
    <row r="3" spans="1:8" ht="20.100000000000001" customHeight="1" x14ac:dyDescent="0.3">
      <c r="A3" s="175"/>
      <c r="B3" s="147"/>
      <c r="C3" s="236"/>
      <c r="D3" s="237"/>
      <c r="E3" s="5"/>
      <c r="F3" s="147"/>
      <c r="G3" s="147"/>
      <c r="H3" s="6" t="s">
        <v>16</v>
      </c>
    </row>
    <row r="4" spans="1:8" ht="20.100000000000001" customHeight="1" x14ac:dyDescent="0.3">
      <c r="A4" s="175"/>
      <c r="B4" s="238"/>
      <c r="C4" s="239"/>
      <c r="D4" s="235"/>
      <c r="E4" s="147"/>
      <c r="F4" s="147"/>
      <c r="G4" s="147"/>
      <c r="H4" s="6" t="s">
        <v>578</v>
      </c>
    </row>
    <row r="5" spans="1:8" ht="45.6" customHeight="1" x14ac:dyDescent="0.2">
      <c r="A5" s="287" t="s">
        <v>506</v>
      </c>
      <c r="B5" s="287"/>
      <c r="C5" s="287"/>
      <c r="D5" s="287"/>
      <c r="E5" s="287"/>
      <c r="F5" s="287"/>
      <c r="G5" s="287"/>
      <c r="H5" s="287"/>
    </row>
    <row r="6" spans="1:8" ht="18.75" customHeight="1" x14ac:dyDescent="0.3">
      <c r="A6" s="240"/>
      <c r="B6" s="240"/>
      <c r="C6" s="240"/>
      <c r="D6" s="240"/>
      <c r="E6" s="240"/>
      <c r="F6" s="240"/>
      <c r="G6" s="147"/>
      <c r="H6" s="109" t="s">
        <v>400</v>
      </c>
    </row>
    <row r="7" spans="1:8" ht="29.25" customHeight="1" x14ac:dyDescent="0.2">
      <c r="A7" s="288" t="s">
        <v>18</v>
      </c>
      <c r="B7" s="288" t="s">
        <v>19</v>
      </c>
      <c r="C7" s="288" t="s">
        <v>401</v>
      </c>
      <c r="D7" s="293" t="s">
        <v>21</v>
      </c>
      <c r="E7" s="288" t="s">
        <v>22</v>
      </c>
      <c r="F7" s="295" t="s">
        <v>398</v>
      </c>
      <c r="G7" s="292" t="s">
        <v>397</v>
      </c>
      <c r="H7" s="292"/>
    </row>
    <row r="8" spans="1:8" ht="24" customHeight="1" x14ac:dyDescent="0.25">
      <c r="A8" s="289"/>
      <c r="B8" s="289"/>
      <c r="C8" s="289"/>
      <c r="D8" s="294"/>
      <c r="E8" s="289"/>
      <c r="F8" s="296"/>
      <c r="G8" s="241" t="s">
        <v>399</v>
      </c>
      <c r="H8" s="241" t="s">
        <v>403</v>
      </c>
    </row>
    <row r="9" spans="1:8" ht="15.75" x14ac:dyDescent="0.25">
      <c r="A9" s="242">
        <v>1</v>
      </c>
      <c r="B9" s="242">
        <v>2</v>
      </c>
      <c r="C9" s="242" t="s">
        <v>23</v>
      </c>
      <c r="D9" s="243">
        <v>4</v>
      </c>
      <c r="E9" s="242" t="s">
        <v>25</v>
      </c>
      <c r="F9" s="244">
        <v>6</v>
      </c>
      <c r="G9" s="245">
        <v>7</v>
      </c>
      <c r="H9" s="245">
        <v>8</v>
      </c>
    </row>
    <row r="10" spans="1:8" s="40" customFormat="1" ht="20.100000000000001" customHeight="1" x14ac:dyDescent="0.3">
      <c r="A10" s="26" t="s">
        <v>28</v>
      </c>
      <c r="B10" s="246" t="s">
        <v>29</v>
      </c>
      <c r="C10" s="26" t="s">
        <v>173</v>
      </c>
      <c r="D10" s="46"/>
      <c r="E10" s="26"/>
      <c r="F10" s="153">
        <f>F11+F14+F23+F40+F43</f>
        <v>34375</v>
      </c>
      <c r="G10" s="153">
        <f>G11+G14+G23+G40+G43</f>
        <v>33474.6</v>
      </c>
      <c r="H10" s="153">
        <f>H11+H14+H23+H40+H43</f>
        <v>33686.399999999994</v>
      </c>
    </row>
    <row r="11" spans="1:8" s="40" customFormat="1" ht="36.950000000000003" customHeight="1" x14ac:dyDescent="0.3">
      <c r="A11" s="20" t="s">
        <v>0</v>
      </c>
      <c r="B11" s="187" t="s">
        <v>144</v>
      </c>
      <c r="C11" s="20" t="s">
        <v>174</v>
      </c>
      <c r="D11" s="47"/>
      <c r="E11" s="20"/>
      <c r="F11" s="154">
        <f>F12</f>
        <v>885.9</v>
      </c>
      <c r="G11" s="154">
        <f t="shared" ref="G11:H12" si="0">G12</f>
        <v>1111.5999999999999</v>
      </c>
      <c r="H11" s="154">
        <f t="shared" si="0"/>
        <v>1120.4000000000001</v>
      </c>
    </row>
    <row r="12" spans="1:8" s="40" customFormat="1" ht="18.95" customHeight="1" x14ac:dyDescent="0.3">
      <c r="A12" s="20" t="s">
        <v>1</v>
      </c>
      <c r="B12" s="247" t="s">
        <v>146</v>
      </c>
      <c r="C12" s="20" t="s">
        <v>175</v>
      </c>
      <c r="D12" s="47" t="str">
        <f>[2]ВСР!E115</f>
        <v>00201 00010</v>
      </c>
      <c r="E12" s="20"/>
      <c r="F12" s="155">
        <f>F13</f>
        <v>885.9</v>
      </c>
      <c r="G12" s="155">
        <f t="shared" si="0"/>
        <v>1111.5999999999999</v>
      </c>
      <c r="H12" s="155">
        <f t="shared" si="0"/>
        <v>1120.4000000000001</v>
      </c>
    </row>
    <row r="13" spans="1:8" s="40" customFormat="1" ht="77.45" customHeight="1" x14ac:dyDescent="0.3">
      <c r="A13" s="20" t="s">
        <v>2</v>
      </c>
      <c r="B13" s="19" t="s">
        <v>37</v>
      </c>
      <c r="C13" s="20" t="s">
        <v>175</v>
      </c>
      <c r="D13" s="47" t="str">
        <f>[2]ВСР!E116</f>
        <v>00201 00010</v>
      </c>
      <c r="E13" s="20" t="s">
        <v>38</v>
      </c>
      <c r="F13" s="155">
        <f>ВСР!G114</f>
        <v>885.9</v>
      </c>
      <c r="G13" s="248">
        <v>1111.5999999999999</v>
      </c>
      <c r="H13" s="248">
        <v>1120.4000000000001</v>
      </c>
    </row>
    <row r="14" spans="1:8" s="40" customFormat="1" ht="55.5" customHeight="1" x14ac:dyDescent="0.3">
      <c r="A14" s="184" t="s">
        <v>39</v>
      </c>
      <c r="B14" s="190" t="s">
        <v>148</v>
      </c>
      <c r="C14" s="184" t="s">
        <v>176</v>
      </c>
      <c r="D14" s="249"/>
      <c r="E14" s="184"/>
      <c r="F14" s="154">
        <f>F17+F19+F15</f>
        <v>4323.7000000000007</v>
      </c>
      <c r="G14" s="154">
        <f t="shared" ref="G14:H14" si="1">G17+G19+G15</f>
        <v>6145.3</v>
      </c>
      <c r="H14" s="154">
        <f t="shared" si="1"/>
        <v>6239.5</v>
      </c>
    </row>
    <row r="15" spans="1:8" s="40" customFormat="1" ht="17.100000000000001" customHeight="1" x14ac:dyDescent="0.3">
      <c r="A15" s="184" t="s">
        <v>42</v>
      </c>
      <c r="B15" s="190" t="s">
        <v>177</v>
      </c>
      <c r="C15" s="184" t="s">
        <v>178</v>
      </c>
      <c r="D15" s="184" t="str">
        <f>[2]ВСР!E118</f>
        <v>00203 00021</v>
      </c>
      <c r="E15" s="184"/>
      <c r="F15" s="154">
        <f>F16</f>
        <v>0</v>
      </c>
      <c r="G15" s="154">
        <f t="shared" ref="G15:H15" si="2">G16</f>
        <v>0</v>
      </c>
      <c r="H15" s="154">
        <f t="shared" si="2"/>
        <v>0</v>
      </c>
    </row>
    <row r="16" spans="1:8" s="40" customFormat="1" ht="108.95" customHeight="1" x14ac:dyDescent="0.3">
      <c r="A16" s="184" t="s">
        <v>57</v>
      </c>
      <c r="B16" s="190" t="s">
        <v>152</v>
      </c>
      <c r="C16" s="184" t="s">
        <v>178</v>
      </c>
      <c r="D16" s="249" t="s">
        <v>151</v>
      </c>
      <c r="E16" s="184" t="s">
        <v>38</v>
      </c>
      <c r="F16" s="154">
        <f>ВСР!G117</f>
        <v>0</v>
      </c>
      <c r="G16" s="248">
        <v>0</v>
      </c>
      <c r="H16" s="248">
        <v>0</v>
      </c>
    </row>
    <row r="17" spans="1:15" s="40" customFormat="1" ht="36.950000000000003" customHeight="1" x14ac:dyDescent="0.3">
      <c r="A17" s="184" t="s">
        <v>43</v>
      </c>
      <c r="B17" s="190" t="s">
        <v>153</v>
      </c>
      <c r="C17" s="184" t="s">
        <v>178</v>
      </c>
      <c r="D17" s="184" t="str">
        <f>[2]ВСР!E120</f>
        <v>00203 00022</v>
      </c>
      <c r="E17" s="184"/>
      <c r="F17" s="154">
        <f>F18</f>
        <v>97.6</v>
      </c>
      <c r="G17" s="154">
        <f t="shared" ref="G17:H17" si="3">G18</f>
        <v>97.6</v>
      </c>
      <c r="H17" s="154">
        <f t="shared" si="3"/>
        <v>97.6</v>
      </c>
    </row>
    <row r="18" spans="1:15" s="40" customFormat="1" ht="110.1" customHeight="1" x14ac:dyDescent="0.3">
      <c r="A18" s="184" t="s">
        <v>278</v>
      </c>
      <c r="B18" s="190" t="s">
        <v>152</v>
      </c>
      <c r="C18" s="184" t="s">
        <v>178</v>
      </c>
      <c r="D18" s="249" t="s">
        <v>154</v>
      </c>
      <c r="E18" s="184" t="s">
        <v>38</v>
      </c>
      <c r="F18" s="154">
        <f>ВСР!G119</f>
        <v>97.6</v>
      </c>
      <c r="G18" s="248">
        <v>97.6</v>
      </c>
      <c r="H18" s="248">
        <v>97.6</v>
      </c>
    </row>
    <row r="19" spans="1:15" s="40" customFormat="1" ht="35.1" customHeight="1" x14ac:dyDescent="0.3">
      <c r="A19" s="184" t="s">
        <v>46</v>
      </c>
      <c r="B19" s="190" t="s">
        <v>155</v>
      </c>
      <c r="C19" s="184" t="s">
        <v>178</v>
      </c>
      <c r="D19" s="184" t="str">
        <f>[2]ВСР!E123</f>
        <v>00204 00020</v>
      </c>
      <c r="E19" s="184"/>
      <c r="F19" s="154">
        <f>F20+F21+F22</f>
        <v>4226.1000000000004</v>
      </c>
      <c r="G19" s="154">
        <f t="shared" ref="G19:H19" si="4">G20+G21+G22</f>
        <v>6047.7</v>
      </c>
      <c r="H19" s="154">
        <f t="shared" si="4"/>
        <v>6141.9</v>
      </c>
    </row>
    <row r="20" spans="1:15" s="40" customFormat="1" ht="72" customHeight="1" x14ac:dyDescent="0.3">
      <c r="A20" s="184" t="s">
        <v>299</v>
      </c>
      <c r="B20" s="19" t="s">
        <v>37</v>
      </c>
      <c r="C20" s="184" t="s">
        <v>178</v>
      </c>
      <c r="D20" s="249" t="s">
        <v>156</v>
      </c>
      <c r="E20" s="184" t="s">
        <v>38</v>
      </c>
      <c r="F20" s="154">
        <f>ВСР!G121</f>
        <v>2491.6</v>
      </c>
      <c r="G20" s="248">
        <v>3660.7</v>
      </c>
      <c r="H20" s="248">
        <v>3678.7</v>
      </c>
    </row>
    <row r="21" spans="1:15" s="40" customFormat="1" ht="33.75" customHeight="1" x14ac:dyDescent="0.3">
      <c r="A21" s="184" t="s">
        <v>300</v>
      </c>
      <c r="B21" s="22" t="s">
        <v>503</v>
      </c>
      <c r="C21" s="184" t="s">
        <v>178</v>
      </c>
      <c r="D21" s="249" t="s">
        <v>156</v>
      </c>
      <c r="E21" s="184" t="s">
        <v>45</v>
      </c>
      <c r="F21" s="154">
        <f>ВСР!G122</f>
        <v>1725.5</v>
      </c>
      <c r="G21" s="248">
        <v>2378</v>
      </c>
      <c r="H21" s="248">
        <v>2454.1999999999998</v>
      </c>
    </row>
    <row r="22" spans="1:15" s="40" customFormat="1" ht="20.100000000000001" customHeight="1" x14ac:dyDescent="0.3">
      <c r="A22" s="184" t="s">
        <v>301</v>
      </c>
      <c r="B22" s="190" t="s">
        <v>47</v>
      </c>
      <c r="C22" s="184" t="s">
        <v>179</v>
      </c>
      <c r="D22" s="249" t="s">
        <v>156</v>
      </c>
      <c r="E22" s="184" t="s">
        <v>48</v>
      </c>
      <c r="F22" s="154">
        <f>ВСР!G123</f>
        <v>9</v>
      </c>
      <c r="G22" s="248">
        <v>9</v>
      </c>
      <c r="H22" s="248">
        <v>9</v>
      </c>
    </row>
    <row r="23" spans="1:15" s="40" customFormat="1" ht="54" customHeight="1" x14ac:dyDescent="0.3">
      <c r="A23" s="184" t="s">
        <v>8</v>
      </c>
      <c r="B23" s="185" t="s">
        <v>32</v>
      </c>
      <c r="C23" s="184" t="s">
        <v>180</v>
      </c>
      <c r="D23" s="249"/>
      <c r="E23" s="184"/>
      <c r="F23" s="154">
        <f>F24+F26+F30</f>
        <v>9769</v>
      </c>
      <c r="G23" s="154">
        <f t="shared" ref="G23:H23" si="5">G24+G26+G30</f>
        <v>15856.299999999997</v>
      </c>
      <c r="H23" s="154">
        <f t="shared" si="5"/>
        <v>15943.8</v>
      </c>
    </row>
    <row r="24" spans="1:15" s="40" customFormat="1" ht="20.100000000000001" customHeight="1" x14ac:dyDescent="0.3">
      <c r="A24" s="184" t="s">
        <v>60</v>
      </c>
      <c r="B24" s="19" t="s">
        <v>35</v>
      </c>
      <c r="C24" s="184" t="s">
        <v>181</v>
      </c>
      <c r="D24" s="184" t="str">
        <f>[2]ВСР!E15</f>
        <v>00205 00030</v>
      </c>
      <c r="E24" s="184"/>
      <c r="F24" s="154">
        <f>F25</f>
        <v>1168.8</v>
      </c>
      <c r="G24" s="154">
        <f t="shared" ref="G24:H24" si="6">G25</f>
        <v>1242.3</v>
      </c>
      <c r="H24" s="154">
        <f t="shared" si="6"/>
        <v>1243.8</v>
      </c>
    </row>
    <row r="25" spans="1:15" s="40" customFormat="1" ht="78.75" customHeight="1" x14ac:dyDescent="0.3">
      <c r="A25" s="184" t="s">
        <v>63</v>
      </c>
      <c r="B25" s="19" t="s">
        <v>37</v>
      </c>
      <c r="C25" s="184" t="s">
        <v>181</v>
      </c>
      <c r="D25" s="249" t="s">
        <v>36</v>
      </c>
      <c r="E25" s="20" t="s">
        <v>38</v>
      </c>
      <c r="F25" s="155">
        <f>ВСР!G15</f>
        <v>1168.8</v>
      </c>
      <c r="G25" s="250">
        <v>1242.3</v>
      </c>
      <c r="H25" s="250">
        <v>1243.8</v>
      </c>
    </row>
    <row r="26" spans="1:15" ht="74.099999999999994" customHeight="1" x14ac:dyDescent="0.3">
      <c r="A26" s="64" t="s">
        <v>64</v>
      </c>
      <c r="B26" s="251" t="s">
        <v>40</v>
      </c>
      <c r="C26" s="184" t="s">
        <v>181</v>
      </c>
      <c r="D26" s="184" t="str">
        <f>[2]ВСР!E17</f>
        <v>00206 00030</v>
      </c>
      <c r="E26" s="184"/>
      <c r="F26" s="154">
        <f>F27+F28+F29</f>
        <v>6100.5</v>
      </c>
      <c r="G26" s="154">
        <f t="shared" ref="G26:H26" si="7">G27+G28+G29</f>
        <v>12199.999999999998</v>
      </c>
      <c r="H26" s="154">
        <f t="shared" si="7"/>
        <v>12277.4</v>
      </c>
    </row>
    <row r="27" spans="1:15" ht="78" customHeight="1" x14ac:dyDescent="0.3">
      <c r="A27" s="212" t="s">
        <v>67</v>
      </c>
      <c r="B27" s="252" t="s">
        <v>37</v>
      </c>
      <c r="C27" s="20" t="s">
        <v>181</v>
      </c>
      <c r="D27" s="249" t="s">
        <v>41</v>
      </c>
      <c r="E27" s="184" t="s">
        <v>38</v>
      </c>
      <c r="F27" s="154">
        <f>ВСР!G17</f>
        <v>5108.3</v>
      </c>
      <c r="G27" s="250">
        <v>10169.299999999999</v>
      </c>
      <c r="H27" s="199">
        <v>10190</v>
      </c>
    </row>
    <row r="28" spans="1:15" s="4" customFormat="1" ht="41.45" customHeight="1" x14ac:dyDescent="0.3">
      <c r="A28" s="253" t="s">
        <v>545</v>
      </c>
      <c r="B28" s="254" t="s">
        <v>503</v>
      </c>
      <c r="C28" s="20" t="s">
        <v>181</v>
      </c>
      <c r="D28" s="249" t="s">
        <v>41</v>
      </c>
      <c r="E28" s="184" t="s">
        <v>45</v>
      </c>
      <c r="F28" s="154">
        <f>ВСР!G18</f>
        <v>974.3</v>
      </c>
      <c r="G28" s="250">
        <v>2012.8</v>
      </c>
      <c r="H28" s="250">
        <v>2069.5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253" t="s">
        <v>546</v>
      </c>
      <c r="B29" s="255" t="s">
        <v>47</v>
      </c>
      <c r="C29" s="184" t="s">
        <v>181</v>
      </c>
      <c r="D29" s="249" t="s">
        <v>41</v>
      </c>
      <c r="E29" s="184" t="s">
        <v>48</v>
      </c>
      <c r="F29" s="155">
        <f>ВСР!G19</f>
        <v>17.899999999999999</v>
      </c>
      <c r="G29" s="250">
        <v>17.899999999999999</v>
      </c>
      <c r="H29" s="250">
        <v>17.899999999999999</v>
      </c>
    </row>
    <row r="30" spans="1:15" ht="75" x14ac:dyDescent="0.3">
      <c r="A30" s="64" t="s">
        <v>68</v>
      </c>
      <c r="B30" s="23" t="s">
        <v>51</v>
      </c>
      <c r="C30" s="20" t="s">
        <v>181</v>
      </c>
      <c r="D30" s="28" t="str">
        <f>[2]ВСР!E22</f>
        <v>00200 G0850</v>
      </c>
      <c r="E30" s="20"/>
      <c r="F30" s="155">
        <f>SUM(F31:F32)</f>
        <v>2499.7000000000003</v>
      </c>
      <c r="G30" s="155">
        <f t="shared" ref="G30:H30" si="8">SUM(G31:G32)</f>
        <v>2414</v>
      </c>
      <c r="H30" s="155">
        <f t="shared" si="8"/>
        <v>2422.6</v>
      </c>
    </row>
    <row r="31" spans="1:15" ht="77.25" customHeight="1" x14ac:dyDescent="0.3">
      <c r="A31" s="253" t="s">
        <v>69</v>
      </c>
      <c r="B31" s="23" t="s">
        <v>37</v>
      </c>
      <c r="C31" s="20" t="s">
        <v>181</v>
      </c>
      <c r="D31" s="48" t="s">
        <v>52</v>
      </c>
      <c r="E31" s="20" t="s">
        <v>38</v>
      </c>
      <c r="F31" s="155">
        <f>ВСР!G21</f>
        <v>2302.3000000000002</v>
      </c>
      <c r="G31" s="250">
        <v>2302.4</v>
      </c>
      <c r="H31" s="250">
        <v>2302.4</v>
      </c>
    </row>
    <row r="32" spans="1:15" ht="37.5" x14ac:dyDescent="0.3">
      <c r="A32" s="64" t="s">
        <v>367</v>
      </c>
      <c r="B32" s="22" t="s">
        <v>44</v>
      </c>
      <c r="C32" s="20" t="s">
        <v>181</v>
      </c>
      <c r="D32" s="48" t="s">
        <v>52</v>
      </c>
      <c r="E32" s="20" t="s">
        <v>45</v>
      </c>
      <c r="F32" s="155">
        <f>ВСР!G22</f>
        <v>197.4</v>
      </c>
      <c r="G32" s="250">
        <v>111.6</v>
      </c>
      <c r="H32" s="250">
        <v>120.2</v>
      </c>
    </row>
    <row r="33" spans="1:8" ht="18.75" x14ac:dyDescent="0.3">
      <c r="A33" s="64" t="s">
        <v>9</v>
      </c>
      <c r="B33" s="29" t="s">
        <v>452</v>
      </c>
      <c r="C33" s="20" t="s">
        <v>203</v>
      </c>
      <c r="D33" s="28"/>
      <c r="E33" s="20"/>
      <c r="F33" s="155">
        <f>F34+F37</f>
        <v>2191.1</v>
      </c>
      <c r="G33" s="155">
        <f t="shared" ref="G33:H33" si="9">G34</f>
        <v>0</v>
      </c>
      <c r="H33" s="155">
        <f t="shared" si="9"/>
        <v>0</v>
      </c>
    </row>
    <row r="34" spans="1:8" ht="56.25" x14ac:dyDescent="0.3">
      <c r="A34" s="64" t="s">
        <v>540</v>
      </c>
      <c r="B34" s="29" t="s">
        <v>148</v>
      </c>
      <c r="C34" s="20" t="s">
        <v>472</v>
      </c>
      <c r="D34" s="28" t="s">
        <v>542</v>
      </c>
      <c r="E34" s="20"/>
      <c r="F34" s="155">
        <f>F35+F36</f>
        <v>635.6</v>
      </c>
      <c r="G34" s="256">
        <v>0</v>
      </c>
      <c r="H34" s="256">
        <v>0</v>
      </c>
    </row>
    <row r="35" spans="1:8" ht="93.75" x14ac:dyDescent="0.3">
      <c r="A35" s="64" t="s">
        <v>547</v>
      </c>
      <c r="B35" s="29" t="s">
        <v>37</v>
      </c>
      <c r="C35" s="20" t="s">
        <v>472</v>
      </c>
      <c r="D35" s="28" t="s">
        <v>542</v>
      </c>
      <c r="E35" s="20" t="s">
        <v>38</v>
      </c>
      <c r="F35" s="155">
        <v>601.1</v>
      </c>
      <c r="G35" s="256">
        <v>0</v>
      </c>
      <c r="H35" s="256">
        <v>0</v>
      </c>
    </row>
    <row r="36" spans="1:8" ht="37.5" x14ac:dyDescent="0.3">
      <c r="A36" s="64" t="s">
        <v>547</v>
      </c>
      <c r="B36" s="29" t="s">
        <v>44</v>
      </c>
      <c r="C36" s="20" t="s">
        <v>472</v>
      </c>
      <c r="D36" s="28" t="s">
        <v>542</v>
      </c>
      <c r="E36" s="20" t="s">
        <v>45</v>
      </c>
      <c r="F36" s="155">
        <f>ВСР!G139</f>
        <v>34.5</v>
      </c>
      <c r="G36" s="256">
        <v>0</v>
      </c>
      <c r="H36" s="256">
        <v>0</v>
      </c>
    </row>
    <row r="37" spans="1:8" ht="56.25" x14ac:dyDescent="0.3">
      <c r="A37" s="64" t="s">
        <v>541</v>
      </c>
      <c r="B37" s="29" t="s">
        <v>519</v>
      </c>
      <c r="C37" s="20" t="s">
        <v>472</v>
      </c>
      <c r="D37" s="28" t="s">
        <v>520</v>
      </c>
      <c r="E37" s="20"/>
      <c r="F37" s="155">
        <f>F38+F39</f>
        <v>1555.5</v>
      </c>
      <c r="G37" s="155">
        <f>G38</f>
        <v>0</v>
      </c>
      <c r="H37" s="155">
        <f>H38</f>
        <v>0</v>
      </c>
    </row>
    <row r="38" spans="1:8" ht="56.25" x14ac:dyDescent="0.3">
      <c r="A38" s="64" t="s">
        <v>548</v>
      </c>
      <c r="B38" s="29" t="s">
        <v>456</v>
      </c>
      <c r="C38" s="20" t="s">
        <v>472</v>
      </c>
      <c r="D38" s="28" t="s">
        <v>520</v>
      </c>
      <c r="E38" s="20" t="s">
        <v>38</v>
      </c>
      <c r="F38" s="155">
        <v>1285.5</v>
      </c>
      <c r="G38" s="256">
        <v>0</v>
      </c>
      <c r="H38" s="256">
        <v>0</v>
      </c>
    </row>
    <row r="39" spans="1:8" ht="37.5" x14ac:dyDescent="0.3">
      <c r="A39" s="64" t="s">
        <v>577</v>
      </c>
      <c r="B39" s="29" t="s">
        <v>44</v>
      </c>
      <c r="C39" s="20" t="s">
        <v>472</v>
      </c>
      <c r="D39" s="28" t="s">
        <v>520</v>
      </c>
      <c r="E39" s="20" t="s">
        <v>45</v>
      </c>
      <c r="F39" s="155">
        <f>ВСР!G142</f>
        <v>270</v>
      </c>
      <c r="G39" s="256">
        <v>0</v>
      </c>
      <c r="H39" s="256">
        <v>0</v>
      </c>
    </row>
    <row r="40" spans="1:8" ht="23.1" customHeight="1" x14ac:dyDescent="0.3">
      <c r="A40" s="64" t="s">
        <v>11</v>
      </c>
      <c r="B40" s="257" t="s">
        <v>182</v>
      </c>
      <c r="C40" s="20" t="s">
        <v>183</v>
      </c>
      <c r="D40" s="47"/>
      <c r="E40" s="20"/>
      <c r="F40" s="155">
        <f>F41</f>
        <v>55</v>
      </c>
      <c r="G40" s="155">
        <f t="shared" ref="G40:H41" si="10">G41</f>
        <v>65</v>
      </c>
      <c r="H40" s="155">
        <f t="shared" si="10"/>
        <v>65</v>
      </c>
    </row>
    <row r="41" spans="1:8" ht="18.75" x14ac:dyDescent="0.3">
      <c r="A41" s="64" t="s">
        <v>549</v>
      </c>
      <c r="B41" s="257" t="s">
        <v>55</v>
      </c>
      <c r="C41" s="20" t="s">
        <v>184</v>
      </c>
      <c r="D41" s="20" t="str">
        <f>[2]ВСР!E26</f>
        <v>07001 00060</v>
      </c>
      <c r="E41" s="20"/>
      <c r="F41" s="155">
        <f>F42</f>
        <v>55</v>
      </c>
      <c r="G41" s="155">
        <f t="shared" si="10"/>
        <v>65</v>
      </c>
      <c r="H41" s="155">
        <f t="shared" si="10"/>
        <v>65</v>
      </c>
    </row>
    <row r="42" spans="1:8" ht="18.75" x14ac:dyDescent="0.3">
      <c r="A42" s="64" t="s">
        <v>550</v>
      </c>
      <c r="B42" s="257" t="s">
        <v>47</v>
      </c>
      <c r="C42" s="20" t="s">
        <v>184</v>
      </c>
      <c r="D42" s="47" t="s">
        <v>56</v>
      </c>
      <c r="E42" s="20" t="s">
        <v>48</v>
      </c>
      <c r="F42" s="155">
        <f>ВСР!G25</f>
        <v>55</v>
      </c>
      <c r="G42" s="199">
        <v>65</v>
      </c>
      <c r="H42" s="199">
        <v>65</v>
      </c>
    </row>
    <row r="43" spans="1:8" ht="18.75" x14ac:dyDescent="0.3">
      <c r="A43" s="64" t="s">
        <v>473</v>
      </c>
      <c r="B43" s="257" t="s">
        <v>185</v>
      </c>
      <c r="C43" s="20" t="s">
        <v>186</v>
      </c>
      <c r="D43" s="47"/>
      <c r="E43" s="20"/>
      <c r="F43" s="155">
        <f>F55+F102+F50+F46+F48+F52+F44</f>
        <v>19341.400000000001</v>
      </c>
      <c r="G43" s="155">
        <f t="shared" ref="G43:H43" si="11">G55+G102+G50+G46+G48+G52+G44</f>
        <v>10296.400000000001</v>
      </c>
      <c r="H43" s="155">
        <f t="shared" si="11"/>
        <v>10317.700000000001</v>
      </c>
    </row>
    <row r="44" spans="1:8" ht="18.75" x14ac:dyDescent="0.3">
      <c r="A44" s="64" t="s">
        <v>474</v>
      </c>
      <c r="B44" s="29" t="s">
        <v>61</v>
      </c>
      <c r="C44" s="20" t="s">
        <v>187</v>
      </c>
      <c r="D44" s="20" t="s">
        <v>62</v>
      </c>
      <c r="E44" s="20"/>
      <c r="F44" s="155">
        <f>F45</f>
        <v>400</v>
      </c>
      <c r="G44" s="155">
        <f t="shared" ref="G44:H44" si="12">G45</f>
        <v>411.6</v>
      </c>
      <c r="H44" s="155">
        <f t="shared" si="12"/>
        <v>428.2</v>
      </c>
    </row>
    <row r="45" spans="1:8" ht="37.5" x14ac:dyDescent="0.3">
      <c r="A45" s="64" t="s">
        <v>551</v>
      </c>
      <c r="B45" s="29" t="s">
        <v>44</v>
      </c>
      <c r="C45" s="20" t="s">
        <v>187</v>
      </c>
      <c r="D45" s="258">
        <v>920100070</v>
      </c>
      <c r="E45" s="20" t="s">
        <v>45</v>
      </c>
      <c r="F45" s="155">
        <v>400</v>
      </c>
      <c r="G45" s="250">
        <v>411.6</v>
      </c>
      <c r="H45" s="250">
        <v>428.2</v>
      </c>
    </row>
    <row r="46" spans="1:8" s="39" customFormat="1" ht="18.75" x14ac:dyDescent="0.3">
      <c r="A46" s="64" t="s">
        <v>475</v>
      </c>
      <c r="B46" s="22" t="s">
        <v>267</v>
      </c>
      <c r="C46" s="20" t="s">
        <v>187</v>
      </c>
      <c r="D46" s="20" t="s">
        <v>268</v>
      </c>
      <c r="E46" s="20"/>
      <c r="F46" s="155">
        <f>F47</f>
        <v>0</v>
      </c>
      <c r="G46" s="155">
        <f t="shared" ref="G46:H48" si="13">G47</f>
        <v>0</v>
      </c>
      <c r="H46" s="155">
        <f t="shared" si="13"/>
        <v>0</v>
      </c>
    </row>
    <row r="47" spans="1:8" s="39" customFormat="1" ht="37.5" x14ac:dyDescent="0.3">
      <c r="A47" s="64" t="s">
        <v>552</v>
      </c>
      <c r="B47" s="29" t="s">
        <v>44</v>
      </c>
      <c r="C47" s="20" t="s">
        <v>187</v>
      </c>
      <c r="D47" s="20" t="s">
        <v>268</v>
      </c>
      <c r="E47" s="20" t="s">
        <v>45</v>
      </c>
      <c r="F47" s="155">
        <v>0</v>
      </c>
      <c r="G47" s="250">
        <v>0</v>
      </c>
      <c r="H47" s="250">
        <v>0</v>
      </c>
    </row>
    <row r="48" spans="1:8" s="39" customFormat="1" ht="56.25" x14ac:dyDescent="0.3">
      <c r="A48" s="64" t="s">
        <v>476</v>
      </c>
      <c r="B48" s="22" t="s">
        <v>462</v>
      </c>
      <c r="C48" s="20" t="s">
        <v>187</v>
      </c>
      <c r="D48" s="20" t="s">
        <v>463</v>
      </c>
      <c r="E48" s="20"/>
      <c r="F48" s="155">
        <f>F49</f>
        <v>20</v>
      </c>
      <c r="G48" s="155">
        <f t="shared" si="13"/>
        <v>21</v>
      </c>
      <c r="H48" s="155">
        <f t="shared" si="13"/>
        <v>22</v>
      </c>
    </row>
    <row r="49" spans="1:8" s="39" customFormat="1" ht="37.5" x14ac:dyDescent="0.3">
      <c r="A49" s="64" t="s">
        <v>553</v>
      </c>
      <c r="B49" s="29" t="s">
        <v>44</v>
      </c>
      <c r="C49" s="20" t="s">
        <v>187</v>
      </c>
      <c r="D49" s="20" t="s">
        <v>463</v>
      </c>
      <c r="E49" s="20" t="s">
        <v>45</v>
      </c>
      <c r="F49" s="155">
        <v>20</v>
      </c>
      <c r="G49" s="199">
        <v>21</v>
      </c>
      <c r="H49" s="199">
        <v>22</v>
      </c>
    </row>
    <row r="50" spans="1:8" ht="56.25" x14ac:dyDescent="0.3">
      <c r="A50" s="64" t="s">
        <v>477</v>
      </c>
      <c r="B50" s="228" t="s">
        <v>245</v>
      </c>
      <c r="C50" s="184" t="s">
        <v>187</v>
      </c>
      <c r="D50" s="184" t="str">
        <f>[2]ВСР!E127</f>
        <v>09205 00440</v>
      </c>
      <c r="E50" s="184"/>
      <c r="F50" s="154">
        <f>F51</f>
        <v>84</v>
      </c>
      <c r="G50" s="154">
        <f t="shared" ref="G50:H50" si="14">G51</f>
        <v>84</v>
      </c>
      <c r="H50" s="154">
        <f t="shared" si="14"/>
        <v>84</v>
      </c>
    </row>
    <row r="51" spans="1:8" ht="18.75" x14ac:dyDescent="0.3">
      <c r="A51" s="64" t="s">
        <v>554</v>
      </c>
      <c r="B51" s="254" t="s">
        <v>47</v>
      </c>
      <c r="C51" s="184" t="s">
        <v>187</v>
      </c>
      <c r="D51" s="249" t="s">
        <v>157</v>
      </c>
      <c r="E51" s="184" t="s">
        <v>48</v>
      </c>
      <c r="F51" s="155">
        <f>ВСР!G128</f>
        <v>84</v>
      </c>
      <c r="G51" s="250">
        <v>84</v>
      </c>
      <c r="H51" s="250">
        <v>84</v>
      </c>
    </row>
    <row r="52" spans="1:8" ht="75" x14ac:dyDescent="0.3">
      <c r="A52" s="64" t="s">
        <v>478</v>
      </c>
      <c r="B52" s="29" t="s">
        <v>49</v>
      </c>
      <c r="C52" s="20" t="s">
        <v>187</v>
      </c>
      <c r="D52" s="47" t="str">
        <f>D54</f>
        <v>09200 G0100</v>
      </c>
      <c r="E52" s="20"/>
      <c r="F52" s="155">
        <f>F53</f>
        <v>7.2</v>
      </c>
      <c r="G52" s="155">
        <f t="shared" ref="G52:H52" si="15">G53</f>
        <v>7.5</v>
      </c>
      <c r="H52" s="155">
        <f t="shared" si="15"/>
        <v>7.8</v>
      </c>
    </row>
    <row r="53" spans="1:8" ht="75" x14ac:dyDescent="0.3">
      <c r="A53" s="64" t="s">
        <v>543</v>
      </c>
      <c r="B53" s="29" t="s">
        <v>49</v>
      </c>
      <c r="C53" s="20" t="s">
        <v>187</v>
      </c>
      <c r="D53" s="47" t="str">
        <f>D54</f>
        <v>09200 G0100</v>
      </c>
      <c r="E53" s="20"/>
      <c r="F53" s="155">
        <f>F54</f>
        <v>7.2</v>
      </c>
      <c r="G53" s="155">
        <f t="shared" ref="G53:H53" si="16">G54</f>
        <v>7.5</v>
      </c>
      <c r="H53" s="155">
        <f t="shared" si="16"/>
        <v>7.8</v>
      </c>
    </row>
    <row r="54" spans="1:8" ht="37.5" x14ac:dyDescent="0.3">
      <c r="A54" s="253" t="s">
        <v>555</v>
      </c>
      <c r="B54" s="259" t="s">
        <v>44</v>
      </c>
      <c r="C54" s="20" t="s">
        <v>187</v>
      </c>
      <c r="D54" s="20" t="str">
        <f>ВСР!E32</f>
        <v>09200 G0100</v>
      </c>
      <c r="E54" s="20" t="s">
        <v>45</v>
      </c>
      <c r="F54" s="155">
        <v>7.2</v>
      </c>
      <c r="G54" s="250">
        <v>7.5</v>
      </c>
      <c r="H54" s="250">
        <v>7.8</v>
      </c>
    </row>
    <row r="55" spans="1:8" ht="75" x14ac:dyDescent="0.3">
      <c r="A55" s="64" t="s">
        <v>544</v>
      </c>
      <c r="B55" s="260" t="s">
        <v>65</v>
      </c>
      <c r="C55" s="20" t="s">
        <v>187</v>
      </c>
      <c r="D55" s="28" t="str">
        <f>[2]ВСР!E32</f>
        <v>09201 00460</v>
      </c>
      <c r="E55" s="20"/>
      <c r="F55" s="155">
        <f>F56+F57+F58</f>
        <v>18810.2</v>
      </c>
      <c r="G55" s="155">
        <f t="shared" ref="G55:H55" si="17">G56+G57+G58</f>
        <v>9751.3000000000011</v>
      </c>
      <c r="H55" s="155">
        <f t="shared" si="17"/>
        <v>9753.7000000000007</v>
      </c>
    </row>
    <row r="56" spans="1:8" ht="71.25" customHeight="1" x14ac:dyDescent="0.3">
      <c r="A56" s="64" t="s">
        <v>556</v>
      </c>
      <c r="B56" s="260" t="s">
        <v>37</v>
      </c>
      <c r="C56" s="20" t="s">
        <v>187</v>
      </c>
      <c r="D56" s="48" t="s">
        <v>66</v>
      </c>
      <c r="E56" s="20" t="s">
        <v>38</v>
      </c>
      <c r="F56" s="155">
        <f>ВСР!G34</f>
        <v>16997.100000000002</v>
      </c>
      <c r="G56" s="250">
        <f>9655.7</f>
        <v>9655.7000000000007</v>
      </c>
      <c r="H56" s="250">
        <v>9655.7000000000007</v>
      </c>
    </row>
    <row r="57" spans="1:8" ht="37.5" x14ac:dyDescent="0.3">
      <c r="A57" s="64" t="s">
        <v>557</v>
      </c>
      <c r="B57" s="29" t="s">
        <v>44</v>
      </c>
      <c r="C57" s="20" t="s">
        <v>187</v>
      </c>
      <c r="D57" s="48" t="s">
        <v>66</v>
      </c>
      <c r="E57" s="20" t="s">
        <v>45</v>
      </c>
      <c r="F57" s="155">
        <f>ВСР!G35</f>
        <v>1812.6</v>
      </c>
      <c r="G57" s="250">
        <v>95.1</v>
      </c>
      <c r="H57" s="250">
        <v>97.5</v>
      </c>
    </row>
    <row r="58" spans="1:8" ht="18.75" x14ac:dyDescent="0.3">
      <c r="A58" s="64" t="s">
        <v>558</v>
      </c>
      <c r="B58" s="254" t="s">
        <v>47</v>
      </c>
      <c r="C58" s="20" t="s">
        <v>187</v>
      </c>
      <c r="D58" s="48" t="s">
        <v>66</v>
      </c>
      <c r="E58" s="20" t="s">
        <v>48</v>
      </c>
      <c r="F58" s="155">
        <v>0.5</v>
      </c>
      <c r="G58" s="250">
        <v>0.5</v>
      </c>
      <c r="H58" s="250">
        <v>0.5</v>
      </c>
    </row>
    <row r="59" spans="1:8" ht="37.5" x14ac:dyDescent="0.3">
      <c r="A59" s="162" t="s">
        <v>14</v>
      </c>
      <c r="B59" s="261" t="s">
        <v>73</v>
      </c>
      <c r="C59" s="26" t="s">
        <v>176</v>
      </c>
      <c r="D59" s="46"/>
      <c r="E59" s="26"/>
      <c r="F59" s="153">
        <f>F60</f>
        <v>20</v>
      </c>
      <c r="G59" s="153">
        <f>G60</f>
        <v>21</v>
      </c>
      <c r="H59" s="153">
        <f t="shared" ref="G59:H61" si="18">H60</f>
        <v>22</v>
      </c>
    </row>
    <row r="60" spans="1:8" ht="36" customHeight="1" x14ac:dyDescent="0.3">
      <c r="A60" s="64" t="s">
        <v>12</v>
      </c>
      <c r="B60" s="262" t="s">
        <v>75</v>
      </c>
      <c r="C60" s="20" t="s">
        <v>189</v>
      </c>
      <c r="D60" s="47"/>
      <c r="E60" s="20"/>
      <c r="F60" s="155">
        <f>F61</f>
        <v>20</v>
      </c>
      <c r="G60" s="155">
        <f t="shared" si="18"/>
        <v>21</v>
      </c>
      <c r="H60" s="155">
        <f t="shared" si="18"/>
        <v>22</v>
      </c>
    </row>
    <row r="61" spans="1:8" ht="126.75" customHeight="1" x14ac:dyDescent="0.3">
      <c r="A61" s="64" t="s">
        <v>15</v>
      </c>
      <c r="B61" s="263" t="s">
        <v>77</v>
      </c>
      <c r="C61" s="20" t="s">
        <v>190</v>
      </c>
      <c r="D61" s="20" t="str">
        <f>[2]ВСР!E43</f>
        <v>21900 00090</v>
      </c>
      <c r="E61" s="20"/>
      <c r="F61" s="155">
        <f>F62</f>
        <v>20</v>
      </c>
      <c r="G61" s="155">
        <f t="shared" si="18"/>
        <v>21</v>
      </c>
      <c r="H61" s="155">
        <f t="shared" si="18"/>
        <v>22</v>
      </c>
    </row>
    <row r="62" spans="1:8" ht="37.5" x14ac:dyDescent="0.3">
      <c r="A62" s="64" t="s">
        <v>559</v>
      </c>
      <c r="B62" s="29" t="s">
        <v>44</v>
      </c>
      <c r="C62" s="20" t="s">
        <v>190</v>
      </c>
      <c r="D62" s="47" t="s">
        <v>78</v>
      </c>
      <c r="E62" s="20" t="s">
        <v>45</v>
      </c>
      <c r="F62" s="155">
        <f>ВСР!G40</f>
        <v>20</v>
      </c>
      <c r="G62" s="199">
        <v>21</v>
      </c>
      <c r="H62" s="199">
        <v>22</v>
      </c>
    </row>
    <row r="63" spans="1:8" ht="18.75" x14ac:dyDescent="0.3">
      <c r="A63" s="162" t="s">
        <v>23</v>
      </c>
      <c r="B63" s="261" t="s">
        <v>79</v>
      </c>
      <c r="C63" s="26" t="s">
        <v>180</v>
      </c>
      <c r="D63" s="46"/>
      <c r="E63" s="26"/>
      <c r="F63" s="153">
        <f>F64</f>
        <v>40</v>
      </c>
      <c r="G63" s="153">
        <f t="shared" ref="G63:H67" si="19">G64</f>
        <v>42</v>
      </c>
      <c r="H63" s="153">
        <f t="shared" si="19"/>
        <v>44</v>
      </c>
    </row>
    <row r="64" spans="1:8" ht="18.75" x14ac:dyDescent="0.3">
      <c r="A64" s="64" t="s">
        <v>191</v>
      </c>
      <c r="B64" s="264" t="s">
        <v>81</v>
      </c>
      <c r="C64" s="20" t="s">
        <v>192</v>
      </c>
      <c r="D64" s="48"/>
      <c r="E64" s="20"/>
      <c r="F64" s="155">
        <f>F65+F67</f>
        <v>40</v>
      </c>
      <c r="G64" s="155">
        <f t="shared" ref="G64:H64" si="20">G65+G67</f>
        <v>42</v>
      </c>
      <c r="H64" s="155">
        <f t="shared" si="20"/>
        <v>44</v>
      </c>
    </row>
    <row r="65" spans="1:8" ht="56.25" x14ac:dyDescent="0.3">
      <c r="A65" s="64" t="s">
        <v>193</v>
      </c>
      <c r="B65" s="265" t="s">
        <v>277</v>
      </c>
      <c r="C65" s="20" t="s">
        <v>194</v>
      </c>
      <c r="D65" s="28" t="str">
        <f>[2]ВСР!E51</f>
        <v>34500 00100</v>
      </c>
      <c r="E65" s="20"/>
      <c r="F65" s="155">
        <f>F66</f>
        <v>20</v>
      </c>
      <c r="G65" s="155">
        <f t="shared" si="19"/>
        <v>21</v>
      </c>
      <c r="H65" s="155">
        <f t="shared" si="19"/>
        <v>22</v>
      </c>
    </row>
    <row r="66" spans="1:8" ht="37.5" x14ac:dyDescent="0.3">
      <c r="A66" s="64" t="s">
        <v>455</v>
      </c>
      <c r="B66" s="19" t="s">
        <v>44</v>
      </c>
      <c r="C66" s="20" t="s">
        <v>194</v>
      </c>
      <c r="D66" s="48" t="s">
        <v>83</v>
      </c>
      <c r="E66" s="20" t="s">
        <v>45</v>
      </c>
      <c r="F66" s="154">
        <f>ВСР!G44</f>
        <v>20</v>
      </c>
      <c r="G66" s="199">
        <v>21</v>
      </c>
      <c r="H66" s="199">
        <v>22</v>
      </c>
    </row>
    <row r="67" spans="1:8" ht="75" x14ac:dyDescent="0.3">
      <c r="A67" s="64" t="s">
        <v>465</v>
      </c>
      <c r="B67" s="265" t="s">
        <v>464</v>
      </c>
      <c r="C67" s="20" t="s">
        <v>194</v>
      </c>
      <c r="D67" s="28" t="s">
        <v>416</v>
      </c>
      <c r="E67" s="20"/>
      <c r="F67" s="155">
        <f>F68</f>
        <v>20</v>
      </c>
      <c r="G67" s="155">
        <f t="shared" si="19"/>
        <v>21</v>
      </c>
      <c r="H67" s="155">
        <f t="shared" si="19"/>
        <v>22</v>
      </c>
    </row>
    <row r="68" spans="1:8" ht="37.5" x14ac:dyDescent="0.3">
      <c r="A68" s="64" t="s">
        <v>560</v>
      </c>
      <c r="B68" s="19" t="s">
        <v>44</v>
      </c>
      <c r="C68" s="20" t="s">
        <v>194</v>
      </c>
      <c r="D68" s="28" t="s">
        <v>416</v>
      </c>
      <c r="E68" s="20" t="s">
        <v>45</v>
      </c>
      <c r="F68" s="154">
        <f>ВСР!G46</f>
        <v>20</v>
      </c>
      <c r="G68" s="199">
        <v>21</v>
      </c>
      <c r="H68" s="199">
        <v>22</v>
      </c>
    </row>
    <row r="69" spans="1:8" ht="23.1" customHeight="1" x14ac:dyDescent="0.3">
      <c r="A69" s="162" t="s">
        <v>24</v>
      </c>
      <c r="B69" s="25" t="s">
        <v>84</v>
      </c>
      <c r="C69" s="26" t="s">
        <v>195</v>
      </c>
      <c r="D69" s="49"/>
      <c r="E69" s="26"/>
      <c r="F69" s="156">
        <f>F70</f>
        <v>19925.7</v>
      </c>
      <c r="G69" s="156">
        <f t="shared" ref="G69:H69" si="21">G70</f>
        <v>14998.5</v>
      </c>
      <c r="H69" s="156">
        <f t="shared" si="21"/>
        <v>21689.200000000001</v>
      </c>
    </row>
    <row r="70" spans="1:8" ht="18.75" x14ac:dyDescent="0.3">
      <c r="A70" s="64" t="s">
        <v>196</v>
      </c>
      <c r="B70" s="23" t="s">
        <v>86</v>
      </c>
      <c r="C70" s="20" t="s">
        <v>197</v>
      </c>
      <c r="D70" s="48"/>
      <c r="E70" s="20"/>
      <c r="F70" s="154">
        <f>F71+F73+F75+F77+F79+F81+F83+F85+F87</f>
        <v>19925.7</v>
      </c>
      <c r="G70" s="154">
        <f t="shared" ref="G70:H70" si="22">G71+G73+G75+G77+G79+G81+G83+G85+G87</f>
        <v>14998.5</v>
      </c>
      <c r="H70" s="154">
        <f t="shared" si="22"/>
        <v>21689.200000000001</v>
      </c>
    </row>
    <row r="71" spans="1:8" ht="37.5" x14ac:dyDescent="0.3">
      <c r="A71" s="64" t="s">
        <v>269</v>
      </c>
      <c r="B71" s="22" t="s">
        <v>88</v>
      </c>
      <c r="C71" s="20" t="s">
        <v>198</v>
      </c>
      <c r="D71" s="28" t="str">
        <f>[2]ВСР!E56</f>
        <v>60001 00132</v>
      </c>
      <c r="E71" s="20"/>
      <c r="F71" s="154">
        <f>F72</f>
        <v>0</v>
      </c>
      <c r="G71" s="154">
        <f t="shared" ref="G71:H71" si="23">G72</f>
        <v>0</v>
      </c>
      <c r="H71" s="154">
        <f t="shared" si="23"/>
        <v>0</v>
      </c>
    </row>
    <row r="72" spans="1:8" ht="37.5" x14ac:dyDescent="0.3">
      <c r="A72" s="64" t="s">
        <v>280</v>
      </c>
      <c r="B72" s="19" t="s">
        <v>44</v>
      </c>
      <c r="C72" s="20" t="s">
        <v>198</v>
      </c>
      <c r="D72" s="28" t="str">
        <f>[2]ВСР!E57</f>
        <v>60001 00132</v>
      </c>
      <c r="E72" s="20" t="s">
        <v>45</v>
      </c>
      <c r="F72" s="154">
        <f>ВСР!G50</f>
        <v>0</v>
      </c>
      <c r="G72" s="186">
        <v>0</v>
      </c>
      <c r="H72" s="199">
        <v>0</v>
      </c>
    </row>
    <row r="73" spans="1:8" ht="76.5" customHeight="1" x14ac:dyDescent="0.3">
      <c r="A73" s="64" t="s">
        <v>270</v>
      </c>
      <c r="B73" s="22" t="s">
        <v>90</v>
      </c>
      <c r="C73" s="20" t="s">
        <v>198</v>
      </c>
      <c r="D73" s="28" t="s">
        <v>240</v>
      </c>
      <c r="E73" s="20"/>
      <c r="F73" s="154">
        <f>F74</f>
        <v>196.5</v>
      </c>
      <c r="G73" s="154">
        <f t="shared" ref="G73:H73" si="24">G74</f>
        <v>72.400000000000006</v>
      </c>
      <c r="H73" s="154">
        <f t="shared" si="24"/>
        <v>89.1</v>
      </c>
    </row>
    <row r="74" spans="1:8" ht="37.5" x14ac:dyDescent="0.3">
      <c r="A74" s="64" t="s">
        <v>281</v>
      </c>
      <c r="B74" s="22" t="s">
        <v>44</v>
      </c>
      <c r="C74" s="20" t="s">
        <v>198</v>
      </c>
      <c r="D74" s="28" t="s">
        <v>240</v>
      </c>
      <c r="E74" s="20" t="s">
        <v>45</v>
      </c>
      <c r="F74" s="154">
        <f>ВСР!G52</f>
        <v>196.5</v>
      </c>
      <c r="G74" s="186">
        <v>72.400000000000006</v>
      </c>
      <c r="H74" s="250">
        <v>89.1</v>
      </c>
    </row>
    <row r="75" spans="1:8" ht="37.5" x14ac:dyDescent="0.3">
      <c r="A75" s="64" t="s">
        <v>271</v>
      </c>
      <c r="B75" s="22" t="s">
        <v>91</v>
      </c>
      <c r="C75" s="20" t="s">
        <v>198</v>
      </c>
      <c r="D75" s="28" t="str">
        <f>[2]ВСР!E63</f>
        <v>60003 00151</v>
      </c>
      <c r="E75" s="20"/>
      <c r="F75" s="154">
        <f>F76</f>
        <v>4762.1000000000004</v>
      </c>
      <c r="G75" s="154">
        <f t="shared" ref="G75:H75" si="25">G76</f>
        <v>4858.3</v>
      </c>
      <c r="H75" s="154">
        <f t="shared" si="25"/>
        <v>5024.6000000000004</v>
      </c>
    </row>
    <row r="76" spans="1:8" ht="37.5" x14ac:dyDescent="0.3">
      <c r="A76" s="64" t="s">
        <v>282</v>
      </c>
      <c r="B76" s="22" t="s">
        <v>44</v>
      </c>
      <c r="C76" s="20" t="s">
        <v>198</v>
      </c>
      <c r="D76" s="48" t="s">
        <v>92</v>
      </c>
      <c r="E76" s="20" t="s">
        <v>45</v>
      </c>
      <c r="F76" s="154">
        <f>ВСР!G54</f>
        <v>4762.1000000000004</v>
      </c>
      <c r="G76" s="186">
        <v>4858.3</v>
      </c>
      <c r="H76" s="250">
        <v>5024.6000000000004</v>
      </c>
    </row>
    <row r="77" spans="1:8" ht="37.5" x14ac:dyDescent="0.3">
      <c r="A77" s="64" t="s">
        <v>272</v>
      </c>
      <c r="B77" s="22" t="s">
        <v>93</v>
      </c>
      <c r="C77" s="20" t="s">
        <v>198</v>
      </c>
      <c r="D77" s="28" t="s">
        <v>241</v>
      </c>
      <c r="E77" s="20"/>
      <c r="F77" s="154">
        <f>F78</f>
        <v>300.10000000000002</v>
      </c>
      <c r="G77" s="154">
        <f t="shared" ref="G77:H77" si="26">G78</f>
        <v>346.4</v>
      </c>
      <c r="H77" s="154">
        <f t="shared" si="26"/>
        <v>432.5</v>
      </c>
    </row>
    <row r="78" spans="1:8" ht="37.5" x14ac:dyDescent="0.3">
      <c r="A78" s="64" t="s">
        <v>283</v>
      </c>
      <c r="B78" s="22" t="s">
        <v>44</v>
      </c>
      <c r="C78" s="20" t="s">
        <v>198</v>
      </c>
      <c r="D78" s="28" t="s">
        <v>241</v>
      </c>
      <c r="E78" s="20" t="s">
        <v>45</v>
      </c>
      <c r="F78" s="154">
        <f>ВСР!G56</f>
        <v>300.10000000000002</v>
      </c>
      <c r="G78" s="186">
        <v>346.4</v>
      </c>
      <c r="H78" s="250">
        <v>432.5</v>
      </c>
    </row>
    <row r="79" spans="1:8" ht="75" x14ac:dyDescent="0.3">
      <c r="A79" s="64" t="s">
        <v>273</v>
      </c>
      <c r="B79" s="22" t="s">
        <v>94</v>
      </c>
      <c r="C79" s="20" t="s">
        <v>198</v>
      </c>
      <c r="D79" s="28" t="s">
        <v>242</v>
      </c>
      <c r="E79" s="20"/>
      <c r="F79" s="154">
        <f>F80</f>
        <v>750.9</v>
      </c>
      <c r="G79" s="154">
        <f t="shared" ref="G79:H79" si="27">G80</f>
        <v>536.6</v>
      </c>
      <c r="H79" s="154">
        <f t="shared" si="27"/>
        <v>645.1</v>
      </c>
    </row>
    <row r="80" spans="1:8" ht="37.5" x14ac:dyDescent="0.3">
      <c r="A80" s="64" t="s">
        <v>284</v>
      </c>
      <c r="B80" s="22" t="s">
        <v>44</v>
      </c>
      <c r="C80" s="20" t="s">
        <v>198</v>
      </c>
      <c r="D80" s="28" t="s">
        <v>242</v>
      </c>
      <c r="E80" s="20" t="s">
        <v>45</v>
      </c>
      <c r="F80" s="154">
        <f>ВСР!G58</f>
        <v>750.9</v>
      </c>
      <c r="G80" s="186">
        <v>536.6</v>
      </c>
      <c r="H80" s="250">
        <v>645.1</v>
      </c>
    </row>
    <row r="81" spans="1:8" ht="37.5" x14ac:dyDescent="0.3">
      <c r="A81" s="64" t="s">
        <v>274</v>
      </c>
      <c r="B81" s="22" t="s">
        <v>95</v>
      </c>
      <c r="C81" s="20" t="s">
        <v>198</v>
      </c>
      <c r="D81" s="28" t="s">
        <v>243</v>
      </c>
      <c r="E81" s="20"/>
      <c r="F81" s="154">
        <f>F82</f>
        <v>0</v>
      </c>
      <c r="G81" s="154">
        <f t="shared" ref="G81:H81" si="28">G82</f>
        <v>0</v>
      </c>
      <c r="H81" s="154">
        <f t="shared" si="28"/>
        <v>0</v>
      </c>
    </row>
    <row r="82" spans="1:8" ht="37.5" x14ac:dyDescent="0.3">
      <c r="A82" s="64" t="s">
        <v>285</v>
      </c>
      <c r="B82" s="22" t="s">
        <v>44</v>
      </c>
      <c r="C82" s="20" t="s">
        <v>198</v>
      </c>
      <c r="D82" s="28" t="s">
        <v>243</v>
      </c>
      <c r="E82" s="20" t="s">
        <v>45</v>
      </c>
      <c r="F82" s="154">
        <f>ВСР!G60</f>
        <v>0</v>
      </c>
      <c r="G82" s="186">
        <v>0</v>
      </c>
      <c r="H82" s="199">
        <v>0</v>
      </c>
    </row>
    <row r="83" spans="1:8" ht="56.25" x14ac:dyDescent="0.3">
      <c r="A83" s="64" t="s">
        <v>275</v>
      </c>
      <c r="B83" s="23" t="s">
        <v>96</v>
      </c>
      <c r="C83" s="20" t="s">
        <v>198</v>
      </c>
      <c r="D83" s="28" t="s">
        <v>97</v>
      </c>
      <c r="E83" s="20"/>
      <c r="F83" s="154">
        <f>F84</f>
        <v>4116.1000000000004</v>
      </c>
      <c r="G83" s="154">
        <f t="shared" ref="G83:H87" si="29">G84</f>
        <v>4757.6000000000004</v>
      </c>
      <c r="H83" s="154">
        <f t="shared" si="29"/>
        <v>10519.7</v>
      </c>
    </row>
    <row r="84" spans="1:8" ht="37.5" x14ac:dyDescent="0.3">
      <c r="A84" s="64" t="s">
        <v>286</v>
      </c>
      <c r="B84" s="22" t="s">
        <v>44</v>
      </c>
      <c r="C84" s="20" t="s">
        <v>198</v>
      </c>
      <c r="D84" s="28" t="s">
        <v>97</v>
      </c>
      <c r="E84" s="20" t="s">
        <v>45</v>
      </c>
      <c r="F84" s="154">
        <f>ВСР!G62</f>
        <v>4116.1000000000004</v>
      </c>
      <c r="G84" s="186">
        <v>4757.6000000000004</v>
      </c>
      <c r="H84" s="199">
        <v>10519.7</v>
      </c>
    </row>
    <row r="85" spans="1:8" ht="56.25" x14ac:dyDescent="0.3">
      <c r="A85" s="64" t="s">
        <v>423</v>
      </c>
      <c r="B85" s="23" t="s">
        <v>96</v>
      </c>
      <c r="C85" s="20" t="s">
        <v>198</v>
      </c>
      <c r="D85" s="28" t="s">
        <v>421</v>
      </c>
      <c r="E85" s="20"/>
      <c r="F85" s="154">
        <f>F86</f>
        <v>9800</v>
      </c>
      <c r="G85" s="154">
        <f t="shared" si="29"/>
        <v>0</v>
      </c>
      <c r="H85" s="154">
        <f t="shared" si="29"/>
        <v>0</v>
      </c>
    </row>
    <row r="86" spans="1:8" ht="18.75" x14ac:dyDescent="0.3">
      <c r="A86" s="64" t="s">
        <v>524</v>
      </c>
      <c r="B86" s="22" t="s">
        <v>425</v>
      </c>
      <c r="C86" s="20" t="s">
        <v>198</v>
      </c>
      <c r="D86" s="28" t="s">
        <v>421</v>
      </c>
      <c r="E86" s="20" t="s">
        <v>45</v>
      </c>
      <c r="F86" s="154">
        <v>9800</v>
      </c>
      <c r="G86" s="186">
        <v>0</v>
      </c>
      <c r="H86" s="223">
        <v>0</v>
      </c>
    </row>
    <row r="87" spans="1:8" ht="56.25" x14ac:dyDescent="0.3">
      <c r="A87" s="64" t="s">
        <v>424</v>
      </c>
      <c r="B87" s="23" t="s">
        <v>96</v>
      </c>
      <c r="C87" s="20" t="s">
        <v>198</v>
      </c>
      <c r="D87" s="28" t="s">
        <v>420</v>
      </c>
      <c r="E87" s="20"/>
      <c r="F87" s="154">
        <f>F88</f>
        <v>0</v>
      </c>
      <c r="G87" s="154">
        <f t="shared" si="29"/>
        <v>4427.2</v>
      </c>
      <c r="H87" s="154">
        <f t="shared" si="29"/>
        <v>4978.2</v>
      </c>
    </row>
    <row r="88" spans="1:8" ht="18.75" x14ac:dyDescent="0.3">
      <c r="A88" s="64" t="s">
        <v>525</v>
      </c>
      <c r="B88" s="22" t="s">
        <v>47</v>
      </c>
      <c r="C88" s="20" t="s">
        <v>198</v>
      </c>
      <c r="D88" s="28" t="s">
        <v>420</v>
      </c>
      <c r="E88" s="20" t="s">
        <v>45</v>
      </c>
      <c r="F88" s="154">
        <v>0</v>
      </c>
      <c r="G88" s="186">
        <v>4427.2</v>
      </c>
      <c r="H88" s="199">
        <v>4978.2</v>
      </c>
    </row>
    <row r="89" spans="1:8" ht="18.75" x14ac:dyDescent="0.3">
      <c r="A89" s="162" t="s">
        <v>25</v>
      </c>
      <c r="B89" s="35" t="s">
        <v>98</v>
      </c>
      <c r="C89" s="26" t="s">
        <v>199</v>
      </c>
      <c r="D89" s="49"/>
      <c r="E89" s="26"/>
      <c r="F89" s="156">
        <f>F91</f>
        <v>20</v>
      </c>
      <c r="G89" s="156">
        <f t="shared" ref="G89:H89" si="30">G91</f>
        <v>21</v>
      </c>
      <c r="H89" s="156">
        <f t="shared" si="30"/>
        <v>22</v>
      </c>
    </row>
    <row r="90" spans="1:8" ht="18.75" x14ac:dyDescent="0.3">
      <c r="A90" s="64" t="s">
        <v>200</v>
      </c>
      <c r="B90" s="22" t="s">
        <v>100</v>
      </c>
      <c r="C90" s="20" t="s">
        <v>195</v>
      </c>
      <c r="D90" s="48"/>
      <c r="E90" s="20"/>
      <c r="F90" s="154">
        <f>F91</f>
        <v>20</v>
      </c>
      <c r="G90" s="154">
        <f t="shared" ref="G90:H91" si="31">G91</f>
        <v>21</v>
      </c>
      <c r="H90" s="154">
        <f t="shared" si="31"/>
        <v>22</v>
      </c>
    </row>
    <row r="91" spans="1:8" ht="57.75" customHeight="1" x14ac:dyDescent="0.3">
      <c r="A91" s="64" t="s">
        <v>201</v>
      </c>
      <c r="B91" s="22" t="s">
        <v>102</v>
      </c>
      <c r="C91" s="20" t="s">
        <v>202</v>
      </c>
      <c r="D91" s="28" t="str">
        <f>[2]ВСР!E79</f>
        <v>41000 00170</v>
      </c>
      <c r="E91" s="20"/>
      <c r="F91" s="154">
        <f>F92</f>
        <v>20</v>
      </c>
      <c r="G91" s="154">
        <f t="shared" si="31"/>
        <v>21</v>
      </c>
      <c r="H91" s="154">
        <f t="shared" si="31"/>
        <v>22</v>
      </c>
    </row>
    <row r="92" spans="1:8" ht="37.5" x14ac:dyDescent="0.3">
      <c r="A92" s="64" t="s">
        <v>287</v>
      </c>
      <c r="B92" s="22" t="s">
        <v>44</v>
      </c>
      <c r="C92" s="20" t="s">
        <v>202</v>
      </c>
      <c r="D92" s="48" t="s">
        <v>103</v>
      </c>
      <c r="E92" s="20" t="s">
        <v>45</v>
      </c>
      <c r="F92" s="154">
        <f>ВСР!G68</f>
        <v>20</v>
      </c>
      <c r="G92" s="199">
        <v>21</v>
      </c>
      <c r="H92" s="199">
        <v>22</v>
      </c>
    </row>
    <row r="93" spans="1:8" ht="18.75" x14ac:dyDescent="0.3">
      <c r="A93" s="162" t="s">
        <v>26</v>
      </c>
      <c r="B93" s="35" t="s">
        <v>104</v>
      </c>
      <c r="C93" s="26" t="s">
        <v>203</v>
      </c>
      <c r="D93" s="46"/>
      <c r="E93" s="26"/>
      <c r="F93" s="156">
        <f>F94+F97</f>
        <v>350</v>
      </c>
      <c r="G93" s="156">
        <f>G94+G97</f>
        <v>369.1</v>
      </c>
      <c r="H93" s="156">
        <f>H94+H97</f>
        <v>388.6</v>
      </c>
    </row>
    <row r="94" spans="1:8" ht="38.450000000000003" customHeight="1" x14ac:dyDescent="0.3">
      <c r="A94" s="64" t="s">
        <v>204</v>
      </c>
      <c r="B94" s="266" t="s">
        <v>106</v>
      </c>
      <c r="C94" s="20" t="s">
        <v>195</v>
      </c>
      <c r="D94" s="47"/>
      <c r="E94" s="20"/>
      <c r="F94" s="154">
        <f>F95</f>
        <v>78.2</v>
      </c>
      <c r="G94" s="154">
        <f t="shared" ref="G94:H95" si="32">G95</f>
        <v>81.3</v>
      </c>
      <c r="H94" s="154">
        <f t="shared" si="32"/>
        <v>84.6</v>
      </c>
    </row>
    <row r="95" spans="1:8" ht="90" customHeight="1" x14ac:dyDescent="0.3">
      <c r="A95" s="64" t="s">
        <v>307</v>
      </c>
      <c r="B95" s="22" t="s">
        <v>110</v>
      </c>
      <c r="C95" s="20" t="s">
        <v>205</v>
      </c>
      <c r="D95" s="47" t="s">
        <v>109</v>
      </c>
      <c r="E95" s="20"/>
      <c r="F95" s="154">
        <f>F96</f>
        <v>78.2</v>
      </c>
      <c r="G95" s="154">
        <f t="shared" si="32"/>
        <v>81.3</v>
      </c>
      <c r="H95" s="154">
        <f t="shared" si="32"/>
        <v>84.6</v>
      </c>
    </row>
    <row r="96" spans="1:8" ht="37.5" x14ac:dyDescent="0.3">
      <c r="A96" s="64" t="s">
        <v>288</v>
      </c>
      <c r="B96" s="22" t="s">
        <v>44</v>
      </c>
      <c r="C96" s="20" t="s">
        <v>205</v>
      </c>
      <c r="D96" s="47" t="s">
        <v>109</v>
      </c>
      <c r="E96" s="20" t="s">
        <v>45</v>
      </c>
      <c r="F96" s="154">
        <f>ВСР!G72</f>
        <v>78.2</v>
      </c>
      <c r="G96" s="250">
        <v>81.3</v>
      </c>
      <c r="H96" s="250">
        <v>84.6</v>
      </c>
    </row>
    <row r="97" spans="1:8" ht="21.75" customHeight="1" x14ac:dyDescent="0.3">
      <c r="A97" s="64" t="s">
        <v>206</v>
      </c>
      <c r="B97" s="22" t="s">
        <v>113</v>
      </c>
      <c r="C97" s="20" t="s">
        <v>208</v>
      </c>
      <c r="D97" s="48"/>
      <c r="E97" s="20"/>
      <c r="F97" s="154">
        <f>F98+F100+F102+F104+F106+F108</f>
        <v>271.8</v>
      </c>
      <c r="G97" s="154">
        <f t="shared" ref="G97:H97" si="33">G98+G100+G102+G104+G106+G108</f>
        <v>287.8</v>
      </c>
      <c r="H97" s="154">
        <f t="shared" si="33"/>
        <v>304</v>
      </c>
    </row>
    <row r="98" spans="1:8" ht="75.599999999999994" customHeight="1" x14ac:dyDescent="0.3">
      <c r="A98" s="64" t="s">
        <v>207</v>
      </c>
      <c r="B98" s="22" t="s">
        <v>111</v>
      </c>
      <c r="C98" s="20" t="s">
        <v>210</v>
      </c>
      <c r="D98" s="20" t="str">
        <f>[2]ВСР!E87</f>
        <v>79505 00190</v>
      </c>
      <c r="E98" s="20"/>
      <c r="F98" s="154">
        <f>F99</f>
        <v>69.8</v>
      </c>
      <c r="G98" s="154">
        <f t="shared" ref="G98:H98" si="34">G99</f>
        <v>73.400000000000006</v>
      </c>
      <c r="H98" s="154">
        <f t="shared" si="34"/>
        <v>77</v>
      </c>
    </row>
    <row r="99" spans="1:8" ht="37.5" x14ac:dyDescent="0.3">
      <c r="A99" s="64" t="s">
        <v>289</v>
      </c>
      <c r="B99" s="22" t="s">
        <v>44</v>
      </c>
      <c r="C99" s="20" t="s">
        <v>210</v>
      </c>
      <c r="D99" s="47" t="s">
        <v>112</v>
      </c>
      <c r="E99" s="20" t="s">
        <v>45</v>
      </c>
      <c r="F99" s="154">
        <f>ВСР!G75</f>
        <v>69.8</v>
      </c>
      <c r="G99" s="250">
        <v>73.400000000000006</v>
      </c>
      <c r="H99" s="250">
        <v>77</v>
      </c>
    </row>
    <row r="100" spans="1:8" ht="72.95" customHeight="1" x14ac:dyDescent="0.3">
      <c r="A100" s="64" t="s">
        <v>466</v>
      </c>
      <c r="B100" s="22" t="s">
        <v>115</v>
      </c>
      <c r="C100" s="24" t="s">
        <v>210</v>
      </c>
      <c r="D100" s="20" t="str">
        <f>[2]ВСР!E90</f>
        <v>79506 00510</v>
      </c>
      <c r="E100" s="20"/>
      <c r="F100" s="154">
        <f>F101</f>
        <v>20</v>
      </c>
      <c r="G100" s="154">
        <f t="shared" ref="G100:H100" si="35">G101</f>
        <v>21</v>
      </c>
      <c r="H100" s="154">
        <f t="shared" si="35"/>
        <v>22</v>
      </c>
    </row>
    <row r="101" spans="1:8" ht="37.5" x14ac:dyDescent="0.3">
      <c r="A101" s="64" t="s">
        <v>526</v>
      </c>
      <c r="B101" s="22" t="s">
        <v>44</v>
      </c>
      <c r="C101" s="24" t="s">
        <v>210</v>
      </c>
      <c r="D101" s="20" t="str">
        <f>[2]ВСР!E91</f>
        <v>79506 00510</v>
      </c>
      <c r="E101" s="20" t="s">
        <v>45</v>
      </c>
      <c r="F101" s="154">
        <f>ВСР!G77</f>
        <v>20</v>
      </c>
      <c r="G101" s="199">
        <v>21</v>
      </c>
      <c r="H101" s="199">
        <v>22</v>
      </c>
    </row>
    <row r="102" spans="1:8" ht="109.5" customHeight="1" x14ac:dyDescent="0.3">
      <c r="A102" s="64" t="s">
        <v>467</v>
      </c>
      <c r="B102" s="262" t="s">
        <v>188</v>
      </c>
      <c r="C102" s="20" t="s">
        <v>210</v>
      </c>
      <c r="D102" s="20" t="str">
        <f>[2]ВСР!E38</f>
        <v>79508 00520</v>
      </c>
      <c r="E102" s="20"/>
      <c r="F102" s="155">
        <f>F103</f>
        <v>20</v>
      </c>
      <c r="G102" s="155">
        <f>G103</f>
        <v>21</v>
      </c>
      <c r="H102" s="155">
        <f>H103</f>
        <v>22</v>
      </c>
    </row>
    <row r="103" spans="1:8" ht="36.950000000000003" customHeight="1" x14ac:dyDescent="0.3">
      <c r="A103" s="64" t="s">
        <v>527</v>
      </c>
      <c r="B103" s="29" t="s">
        <v>44</v>
      </c>
      <c r="C103" s="20" t="s">
        <v>210</v>
      </c>
      <c r="D103" s="47" t="s">
        <v>72</v>
      </c>
      <c r="E103" s="20" t="s">
        <v>45</v>
      </c>
      <c r="F103" s="155">
        <f>ВСР!G79</f>
        <v>20</v>
      </c>
      <c r="G103" s="199">
        <v>21</v>
      </c>
      <c r="H103" s="199">
        <v>22</v>
      </c>
    </row>
    <row r="104" spans="1:8" ht="72.599999999999994" customHeight="1" x14ac:dyDescent="0.3">
      <c r="A104" s="64" t="s">
        <v>468</v>
      </c>
      <c r="B104" s="267" t="s">
        <v>212</v>
      </c>
      <c r="C104" s="20" t="s">
        <v>210</v>
      </c>
      <c r="D104" s="20" t="str">
        <f>[2]ВСР!E92</f>
        <v>79512 00490</v>
      </c>
      <c r="E104" s="20"/>
      <c r="F104" s="154">
        <f>F105</f>
        <v>40</v>
      </c>
      <c r="G104" s="154">
        <f t="shared" ref="G104:H104" si="36">G105</f>
        <v>44.2</v>
      </c>
      <c r="H104" s="154">
        <f t="shared" si="36"/>
        <v>48.6</v>
      </c>
    </row>
    <row r="105" spans="1:8" ht="38.450000000000003" customHeight="1" x14ac:dyDescent="0.3">
      <c r="A105" s="64" t="s">
        <v>528</v>
      </c>
      <c r="B105" s="22" t="s">
        <v>44</v>
      </c>
      <c r="C105" s="24" t="s">
        <v>210</v>
      </c>
      <c r="D105" s="47" t="s">
        <v>118</v>
      </c>
      <c r="E105" s="20" t="s">
        <v>45</v>
      </c>
      <c r="F105" s="154">
        <f>ВСР!G81</f>
        <v>40</v>
      </c>
      <c r="G105" s="250">
        <v>44.2</v>
      </c>
      <c r="H105" s="250">
        <v>48.6</v>
      </c>
    </row>
    <row r="106" spans="1:8" ht="112.5" customHeight="1" x14ac:dyDescent="0.3">
      <c r="A106" s="64" t="s">
        <v>469</v>
      </c>
      <c r="B106" s="22" t="s">
        <v>239</v>
      </c>
      <c r="C106" s="24" t="s">
        <v>210</v>
      </c>
      <c r="D106" s="20" t="str">
        <f>[2]ВСР!E94</f>
        <v>79514 00530</v>
      </c>
      <c r="E106" s="20"/>
      <c r="F106" s="154">
        <f>F107</f>
        <v>60</v>
      </c>
      <c r="G106" s="154">
        <f t="shared" ref="G106:H108" si="37">G107</f>
        <v>63.2</v>
      </c>
      <c r="H106" s="154">
        <f t="shared" si="37"/>
        <v>66.400000000000006</v>
      </c>
    </row>
    <row r="107" spans="1:8" ht="38.1" customHeight="1" x14ac:dyDescent="0.3">
      <c r="A107" s="64" t="s">
        <v>529</v>
      </c>
      <c r="B107" s="22" t="s">
        <v>44</v>
      </c>
      <c r="C107" s="24" t="s">
        <v>210</v>
      </c>
      <c r="D107" s="20" t="s">
        <v>119</v>
      </c>
      <c r="E107" s="20" t="s">
        <v>45</v>
      </c>
      <c r="F107" s="154">
        <f>ВСР!G83</f>
        <v>60</v>
      </c>
      <c r="G107" s="250">
        <v>63.2</v>
      </c>
      <c r="H107" s="250">
        <v>66.400000000000006</v>
      </c>
    </row>
    <row r="108" spans="1:8" ht="170.45" customHeight="1" x14ac:dyDescent="0.3">
      <c r="A108" s="64" t="s">
        <v>470</v>
      </c>
      <c r="B108" s="22" t="s">
        <v>457</v>
      </c>
      <c r="C108" s="24" t="s">
        <v>210</v>
      </c>
      <c r="D108" s="20" t="s">
        <v>458</v>
      </c>
      <c r="E108" s="20"/>
      <c r="F108" s="154">
        <f>F109</f>
        <v>62</v>
      </c>
      <c r="G108" s="154">
        <f t="shared" si="37"/>
        <v>65</v>
      </c>
      <c r="H108" s="154">
        <f t="shared" si="37"/>
        <v>68</v>
      </c>
    </row>
    <row r="109" spans="1:8" ht="38.1" customHeight="1" x14ac:dyDescent="0.3">
      <c r="A109" s="64" t="s">
        <v>530</v>
      </c>
      <c r="B109" s="22" t="s">
        <v>44</v>
      </c>
      <c r="C109" s="24" t="s">
        <v>210</v>
      </c>
      <c r="D109" s="20" t="s">
        <v>458</v>
      </c>
      <c r="E109" s="20" t="s">
        <v>45</v>
      </c>
      <c r="F109" s="154">
        <f>ВСР!G85</f>
        <v>62</v>
      </c>
      <c r="G109" s="199">
        <v>65</v>
      </c>
      <c r="H109" s="199">
        <v>68</v>
      </c>
    </row>
    <row r="110" spans="1:8" ht="19.5" customHeight="1" x14ac:dyDescent="0.3">
      <c r="A110" s="162" t="s">
        <v>172</v>
      </c>
      <c r="B110" s="35" t="s">
        <v>120</v>
      </c>
      <c r="C110" s="26" t="s">
        <v>214</v>
      </c>
      <c r="D110" s="46"/>
      <c r="E110" s="26"/>
      <c r="F110" s="156">
        <f>F111+F116</f>
        <v>11420.7</v>
      </c>
      <c r="G110" s="156">
        <f t="shared" ref="G110:H110" si="38">G111+G116</f>
        <v>13804.599999999999</v>
      </c>
      <c r="H110" s="156">
        <f t="shared" si="38"/>
        <v>14551.7</v>
      </c>
    </row>
    <row r="111" spans="1:8" ht="21.95" customHeight="1" x14ac:dyDescent="0.3">
      <c r="A111" s="64" t="s">
        <v>215</v>
      </c>
      <c r="B111" s="22" t="s">
        <v>122</v>
      </c>
      <c r="C111" s="20" t="s">
        <v>173</v>
      </c>
      <c r="D111" s="47"/>
      <c r="E111" s="20"/>
      <c r="F111" s="154">
        <f>F112+F114</f>
        <v>9422.6</v>
      </c>
      <c r="G111" s="154">
        <f t="shared" ref="G111:H111" si="39">G112+G114</f>
        <v>11722.099999999999</v>
      </c>
      <c r="H111" s="154">
        <f t="shared" si="39"/>
        <v>12359.5</v>
      </c>
    </row>
    <row r="112" spans="1:8" ht="55.5" customHeight="1" x14ac:dyDescent="0.3">
      <c r="A112" s="64" t="s">
        <v>216</v>
      </c>
      <c r="B112" s="23" t="s">
        <v>217</v>
      </c>
      <c r="C112" s="20" t="s">
        <v>218</v>
      </c>
      <c r="D112" s="20" t="str">
        <f>[2]ВСР!E98</f>
        <v>45011 00200</v>
      </c>
      <c r="E112" s="20"/>
      <c r="F112" s="154">
        <f>F113</f>
        <v>7230.6</v>
      </c>
      <c r="G112" s="154">
        <f t="shared" ref="G112:H112" si="40">G113</f>
        <v>9281.4</v>
      </c>
      <c r="H112" s="154">
        <f t="shared" si="40"/>
        <v>9740.9</v>
      </c>
    </row>
    <row r="113" spans="1:8" ht="37.5" x14ac:dyDescent="0.3">
      <c r="A113" s="64" t="s">
        <v>293</v>
      </c>
      <c r="B113" s="22" t="s">
        <v>44</v>
      </c>
      <c r="C113" s="20" t="s">
        <v>219</v>
      </c>
      <c r="D113" s="47" t="s">
        <v>126</v>
      </c>
      <c r="E113" s="20" t="s">
        <v>45</v>
      </c>
      <c r="F113" s="154">
        <f>ВСР!G89</f>
        <v>7230.6</v>
      </c>
      <c r="G113" s="250">
        <v>9281.4</v>
      </c>
      <c r="H113" s="250">
        <v>9740.9</v>
      </c>
    </row>
    <row r="114" spans="1:8" ht="75" customHeight="1" x14ac:dyDescent="0.3">
      <c r="A114" s="64" t="s">
        <v>234</v>
      </c>
      <c r="B114" s="22" t="s">
        <v>171</v>
      </c>
      <c r="C114" s="20" t="s">
        <v>218</v>
      </c>
      <c r="D114" s="20" t="s">
        <v>244</v>
      </c>
      <c r="E114" s="20"/>
      <c r="F114" s="154">
        <f>F115</f>
        <v>2192</v>
      </c>
      <c r="G114" s="154">
        <f t="shared" ref="G114:H114" si="41">G115</f>
        <v>2440.6999999999998</v>
      </c>
      <c r="H114" s="154">
        <f t="shared" si="41"/>
        <v>2618.6</v>
      </c>
    </row>
    <row r="115" spans="1:8" ht="37.5" x14ac:dyDescent="0.3">
      <c r="A115" s="64" t="s">
        <v>294</v>
      </c>
      <c r="B115" s="22" t="s">
        <v>44</v>
      </c>
      <c r="C115" s="20" t="s">
        <v>219</v>
      </c>
      <c r="D115" s="20" t="s">
        <v>244</v>
      </c>
      <c r="E115" s="20" t="s">
        <v>45</v>
      </c>
      <c r="F115" s="154">
        <f>ВСР!G91</f>
        <v>2192</v>
      </c>
      <c r="G115" s="250">
        <v>2440.6999999999998</v>
      </c>
      <c r="H115" s="250">
        <v>2618.6</v>
      </c>
    </row>
    <row r="116" spans="1:8" ht="53.25" customHeight="1" x14ac:dyDescent="0.3">
      <c r="A116" s="64" t="s">
        <v>431</v>
      </c>
      <c r="B116" s="22" t="s">
        <v>220</v>
      </c>
      <c r="C116" s="20" t="s">
        <v>123</v>
      </c>
      <c r="D116" s="20" t="str">
        <f>[2]ВСР!E101</f>
        <v>45009 00560</v>
      </c>
      <c r="E116" s="20"/>
      <c r="F116" s="154">
        <f>F117</f>
        <v>1998.1</v>
      </c>
      <c r="G116" s="154">
        <f t="shared" ref="G116:H116" si="42">G117</f>
        <v>2082.5</v>
      </c>
      <c r="H116" s="154">
        <f t="shared" si="42"/>
        <v>2192.1999999999998</v>
      </c>
    </row>
    <row r="117" spans="1:8" ht="37.5" x14ac:dyDescent="0.3">
      <c r="A117" s="64" t="s">
        <v>432</v>
      </c>
      <c r="B117" s="22" t="s">
        <v>44</v>
      </c>
      <c r="C117" s="20" t="s">
        <v>123</v>
      </c>
      <c r="D117" s="47" t="s">
        <v>128</v>
      </c>
      <c r="E117" s="20" t="s">
        <v>45</v>
      </c>
      <c r="F117" s="154">
        <f>ВСР!G93</f>
        <v>1998.1</v>
      </c>
      <c r="G117" s="250">
        <v>2082.5</v>
      </c>
      <c r="H117" s="250">
        <v>2192.1999999999998</v>
      </c>
    </row>
    <row r="118" spans="1:8" ht="18.75" x14ac:dyDescent="0.3">
      <c r="A118" s="162" t="s">
        <v>221</v>
      </c>
      <c r="B118" s="229" t="s">
        <v>129</v>
      </c>
      <c r="C118" s="26" t="s">
        <v>222</v>
      </c>
      <c r="D118" s="46"/>
      <c r="E118" s="26"/>
      <c r="F118" s="156">
        <f>F122+F119</f>
        <v>7690.4</v>
      </c>
      <c r="G118" s="156">
        <f t="shared" ref="G118:H118" si="43">G122+G119</f>
        <v>7969.6999999999989</v>
      </c>
      <c r="H118" s="156">
        <f t="shared" si="43"/>
        <v>8268.5</v>
      </c>
    </row>
    <row r="119" spans="1:8" ht="18.75" x14ac:dyDescent="0.3">
      <c r="A119" s="20" t="s">
        <v>223</v>
      </c>
      <c r="B119" s="22" t="s">
        <v>532</v>
      </c>
      <c r="C119" s="24" t="s">
        <v>173</v>
      </c>
      <c r="D119" s="47"/>
      <c r="E119" s="20"/>
      <c r="F119" s="154">
        <f>F120</f>
        <v>543.70000000000005</v>
      </c>
      <c r="G119" s="154">
        <f t="shared" ref="G119:H120" si="44">G120</f>
        <v>543.70000000000005</v>
      </c>
      <c r="H119" s="154">
        <f t="shared" si="44"/>
        <v>543.70000000000005</v>
      </c>
    </row>
    <row r="120" spans="1:8" ht="131.25" x14ac:dyDescent="0.3">
      <c r="A120" s="64" t="s">
        <v>311</v>
      </c>
      <c r="B120" s="22" t="s">
        <v>531</v>
      </c>
      <c r="C120" s="24" t="s">
        <v>499</v>
      </c>
      <c r="D120" s="20" t="str">
        <f>[2]ВСР!E105</f>
        <v>50581 00230</v>
      </c>
      <c r="E120" s="20"/>
      <c r="F120" s="154">
        <f>F121</f>
        <v>543.70000000000005</v>
      </c>
      <c r="G120" s="154">
        <f t="shared" si="44"/>
        <v>543.70000000000005</v>
      </c>
      <c r="H120" s="154">
        <f t="shared" si="44"/>
        <v>543.70000000000005</v>
      </c>
    </row>
    <row r="121" spans="1:8" ht="18.75" x14ac:dyDescent="0.3">
      <c r="A121" s="64" t="s">
        <v>295</v>
      </c>
      <c r="B121" s="22" t="s">
        <v>133</v>
      </c>
      <c r="C121" s="24" t="s">
        <v>499</v>
      </c>
      <c r="D121" s="47" t="s">
        <v>132</v>
      </c>
      <c r="E121" s="20" t="s">
        <v>134</v>
      </c>
      <c r="F121" s="154">
        <f>ВСР!G97</f>
        <v>543.70000000000005</v>
      </c>
      <c r="G121" s="250">
        <v>543.70000000000005</v>
      </c>
      <c r="H121" s="250">
        <v>543.70000000000005</v>
      </c>
    </row>
    <row r="122" spans="1:8" ht="18.75" x14ac:dyDescent="0.3">
      <c r="A122" s="64" t="s">
        <v>224</v>
      </c>
      <c r="B122" s="22" t="s">
        <v>225</v>
      </c>
      <c r="C122" s="20" t="s">
        <v>180</v>
      </c>
      <c r="D122" s="47"/>
      <c r="E122" s="20"/>
      <c r="F122" s="154">
        <f>F126+F128+F125+F124</f>
        <v>7146.7</v>
      </c>
      <c r="G122" s="154">
        <f t="shared" ref="G122:H122" si="45">G126+G128+G125+G124</f>
        <v>7425.9999999999991</v>
      </c>
      <c r="H122" s="154">
        <f t="shared" si="45"/>
        <v>7724.7999999999993</v>
      </c>
    </row>
    <row r="123" spans="1:8" ht="56.25" x14ac:dyDescent="0.3">
      <c r="A123" s="64" t="s">
        <v>226</v>
      </c>
      <c r="B123" s="22" t="s">
        <v>534</v>
      </c>
      <c r="C123" s="20" t="s">
        <v>227</v>
      </c>
      <c r="D123" s="47"/>
      <c r="E123" s="20"/>
      <c r="F123" s="154">
        <f>F124+F125</f>
        <v>1.4</v>
      </c>
      <c r="G123" s="154">
        <f t="shared" ref="G123:H123" si="46">G124+G125</f>
        <v>2.6</v>
      </c>
      <c r="H123" s="154">
        <f t="shared" si="46"/>
        <v>0.9</v>
      </c>
    </row>
    <row r="124" spans="1:8" ht="56.25" x14ac:dyDescent="0.3">
      <c r="A124" s="64" t="s">
        <v>296</v>
      </c>
      <c r="B124" s="268" t="s">
        <v>538</v>
      </c>
      <c r="C124" s="20" t="s">
        <v>227</v>
      </c>
      <c r="D124" s="258">
        <v>920100460</v>
      </c>
      <c r="E124" s="20" t="s">
        <v>38</v>
      </c>
      <c r="F124" s="154">
        <v>0.6</v>
      </c>
      <c r="G124" s="154">
        <v>0.9</v>
      </c>
      <c r="H124" s="154">
        <v>0.4</v>
      </c>
    </row>
    <row r="125" spans="1:8" ht="37.5" x14ac:dyDescent="0.3">
      <c r="A125" s="64" t="s">
        <v>533</v>
      </c>
      <c r="B125" s="268" t="s">
        <v>539</v>
      </c>
      <c r="C125" s="20" t="s">
        <v>227</v>
      </c>
      <c r="D125" s="20" t="s">
        <v>41</v>
      </c>
      <c r="E125" s="20" t="s">
        <v>38</v>
      </c>
      <c r="F125" s="154">
        <v>0.8</v>
      </c>
      <c r="G125" s="154">
        <v>1.7</v>
      </c>
      <c r="H125" s="154">
        <v>0.5</v>
      </c>
    </row>
    <row r="126" spans="1:8" ht="75" customHeight="1" x14ac:dyDescent="0.3">
      <c r="A126" s="64" t="s">
        <v>500</v>
      </c>
      <c r="B126" s="269" t="s">
        <v>137</v>
      </c>
      <c r="C126" s="20" t="s">
        <v>227</v>
      </c>
      <c r="D126" s="20" t="str">
        <f>[2]ВСР!E108</f>
        <v>51100 G0860</v>
      </c>
      <c r="E126" s="184"/>
      <c r="F126" s="154">
        <f>F127</f>
        <v>4754.7</v>
      </c>
      <c r="G126" s="154">
        <f t="shared" ref="G126:H126" si="47">G127</f>
        <v>4939.8</v>
      </c>
      <c r="H126" s="154">
        <f t="shared" si="47"/>
        <v>5139.8</v>
      </c>
    </row>
    <row r="127" spans="1:8" ht="21" customHeight="1" x14ac:dyDescent="0.3">
      <c r="A127" s="64" t="s">
        <v>535</v>
      </c>
      <c r="B127" s="270" t="s">
        <v>133</v>
      </c>
      <c r="C127" s="20" t="s">
        <v>227</v>
      </c>
      <c r="D127" s="47" t="s">
        <v>138</v>
      </c>
      <c r="E127" s="20" t="s">
        <v>134</v>
      </c>
      <c r="F127" s="155">
        <f>ВСР!G103</f>
        <v>4754.7</v>
      </c>
      <c r="G127" s="250">
        <v>4939.8</v>
      </c>
      <c r="H127" s="250">
        <v>5139.8</v>
      </c>
    </row>
    <row r="128" spans="1:8" ht="60.75" customHeight="1" x14ac:dyDescent="0.3">
      <c r="A128" s="64" t="s">
        <v>501</v>
      </c>
      <c r="B128" s="22" t="s">
        <v>139</v>
      </c>
      <c r="C128" s="20" t="s">
        <v>227</v>
      </c>
      <c r="D128" s="28" t="str">
        <f>[2]ВСР!E110</f>
        <v>51100 G0870</v>
      </c>
      <c r="E128" s="20"/>
      <c r="F128" s="155">
        <f>F129</f>
        <v>2390.6</v>
      </c>
      <c r="G128" s="155">
        <f t="shared" ref="G128:H128" si="48">G129</f>
        <v>2483.6</v>
      </c>
      <c r="H128" s="155">
        <f t="shared" si="48"/>
        <v>2584.1</v>
      </c>
    </row>
    <row r="129" spans="1:8" ht="21.95" customHeight="1" x14ac:dyDescent="0.3">
      <c r="A129" s="64" t="s">
        <v>536</v>
      </c>
      <c r="B129" s="254" t="s">
        <v>133</v>
      </c>
      <c r="C129" s="20" t="s">
        <v>227</v>
      </c>
      <c r="D129" s="47" t="s">
        <v>140</v>
      </c>
      <c r="E129" s="20" t="s">
        <v>134</v>
      </c>
      <c r="F129" s="155">
        <f>ВСР!G105</f>
        <v>2390.6</v>
      </c>
      <c r="G129" s="250">
        <v>2483.6</v>
      </c>
      <c r="H129" s="250">
        <v>2584.1</v>
      </c>
    </row>
    <row r="130" spans="1:8" ht="17.25" customHeight="1" x14ac:dyDescent="0.3">
      <c r="A130" s="162" t="s">
        <v>229</v>
      </c>
      <c r="B130" s="271" t="s">
        <v>169</v>
      </c>
      <c r="C130" s="26" t="s">
        <v>183</v>
      </c>
      <c r="D130" s="48"/>
      <c r="E130" s="20"/>
      <c r="F130" s="153">
        <f>F131</f>
        <v>35</v>
      </c>
      <c r="G130" s="153">
        <f t="shared" ref="G130:H132" si="49">G131</f>
        <v>36.9</v>
      </c>
      <c r="H130" s="153">
        <f t="shared" si="49"/>
        <v>38.700000000000003</v>
      </c>
    </row>
    <row r="131" spans="1:8" ht="15.75" customHeight="1" x14ac:dyDescent="0.3">
      <c r="A131" s="64" t="s">
        <v>230</v>
      </c>
      <c r="B131" s="38" t="s">
        <v>170</v>
      </c>
      <c r="C131" s="20" t="s">
        <v>174</v>
      </c>
      <c r="D131" s="48"/>
      <c r="E131" s="20"/>
      <c r="F131" s="155">
        <f>F132</f>
        <v>35</v>
      </c>
      <c r="G131" s="155">
        <f t="shared" si="49"/>
        <v>36.9</v>
      </c>
      <c r="H131" s="155">
        <f t="shared" si="49"/>
        <v>38.700000000000003</v>
      </c>
    </row>
    <row r="132" spans="1:8" ht="135" customHeight="1" x14ac:dyDescent="0.3">
      <c r="A132" s="64" t="s">
        <v>231</v>
      </c>
      <c r="B132" s="220" t="s">
        <v>168</v>
      </c>
      <c r="C132" s="20" t="s">
        <v>235</v>
      </c>
      <c r="D132" s="48" t="s">
        <v>167</v>
      </c>
      <c r="E132" s="20"/>
      <c r="F132" s="155">
        <f>F133</f>
        <v>35</v>
      </c>
      <c r="G132" s="155">
        <f t="shared" si="49"/>
        <v>36.9</v>
      </c>
      <c r="H132" s="155">
        <f t="shared" si="49"/>
        <v>38.700000000000003</v>
      </c>
    </row>
    <row r="133" spans="1:8" ht="36" customHeight="1" x14ac:dyDescent="0.3">
      <c r="A133" s="64" t="s">
        <v>298</v>
      </c>
      <c r="B133" s="22" t="s">
        <v>44</v>
      </c>
      <c r="C133" s="20" t="s">
        <v>235</v>
      </c>
      <c r="D133" s="48" t="s">
        <v>167</v>
      </c>
      <c r="E133" s="20" t="s">
        <v>45</v>
      </c>
      <c r="F133" s="155">
        <f>ВСР!G109</f>
        <v>35</v>
      </c>
      <c r="G133" s="250">
        <v>36.9</v>
      </c>
      <c r="H133" s="250">
        <v>38.700000000000003</v>
      </c>
    </row>
    <row r="134" spans="1:8" ht="18.75" x14ac:dyDescent="0.3">
      <c r="A134" s="162" t="s">
        <v>222</v>
      </c>
      <c r="B134" s="35" t="s">
        <v>158</v>
      </c>
      <c r="C134" s="26" t="s">
        <v>192</v>
      </c>
      <c r="D134" s="49"/>
      <c r="E134" s="26"/>
      <c r="F134" s="153">
        <f>F135</f>
        <v>2482.5</v>
      </c>
      <c r="G134" s="153">
        <f t="shared" ref="G134:H136" si="50">G135</f>
        <v>2441.5</v>
      </c>
      <c r="H134" s="153">
        <f t="shared" si="50"/>
        <v>2540.4</v>
      </c>
    </row>
    <row r="135" spans="1:8" ht="18.75" x14ac:dyDescent="0.3">
      <c r="A135" s="64" t="s">
        <v>236</v>
      </c>
      <c r="B135" s="190" t="s">
        <v>160</v>
      </c>
      <c r="C135" s="20" t="s">
        <v>174</v>
      </c>
      <c r="D135" s="47"/>
      <c r="E135" s="20"/>
      <c r="F135" s="155">
        <f>F136</f>
        <v>2482.5</v>
      </c>
      <c r="G135" s="155">
        <f t="shared" si="50"/>
        <v>2441.5</v>
      </c>
      <c r="H135" s="155">
        <f t="shared" si="50"/>
        <v>2540.4</v>
      </c>
    </row>
    <row r="136" spans="1:8" ht="166.5" customHeight="1" x14ac:dyDescent="0.3">
      <c r="A136" s="64" t="s">
        <v>237</v>
      </c>
      <c r="B136" s="23" t="s">
        <v>162</v>
      </c>
      <c r="C136" s="20" t="s">
        <v>232</v>
      </c>
      <c r="D136" s="20" t="str">
        <f>[2]ВСР!E131</f>
        <v>45701 00250</v>
      </c>
      <c r="E136" s="20"/>
      <c r="F136" s="155">
        <f>F137</f>
        <v>2482.5</v>
      </c>
      <c r="G136" s="155">
        <f t="shared" si="50"/>
        <v>2441.5</v>
      </c>
      <c r="H136" s="155">
        <f t="shared" si="50"/>
        <v>2540.4</v>
      </c>
    </row>
    <row r="137" spans="1:8" ht="37.5" x14ac:dyDescent="0.3">
      <c r="A137" s="64" t="s">
        <v>561</v>
      </c>
      <c r="B137" s="22" t="s">
        <v>44</v>
      </c>
      <c r="C137" s="20" t="s">
        <v>232</v>
      </c>
      <c r="D137" s="47" t="s">
        <v>163</v>
      </c>
      <c r="E137" s="20" t="s">
        <v>45</v>
      </c>
      <c r="F137" s="155">
        <f>ВСР!G132</f>
        <v>2482.5</v>
      </c>
      <c r="G137" s="250">
        <v>2441.5</v>
      </c>
      <c r="H137" s="250">
        <v>2540.4</v>
      </c>
    </row>
    <row r="138" spans="1:8" ht="20.25" x14ac:dyDescent="0.3">
      <c r="A138" s="41"/>
      <c r="B138" s="42" t="s">
        <v>164</v>
      </c>
      <c r="C138" s="43"/>
      <c r="D138" s="44"/>
      <c r="E138" s="43"/>
      <c r="F138" s="157">
        <f>F10+F59+F63+F69+F93+F110+F118+F134+F130+F33</f>
        <v>78530.399999999994</v>
      </c>
      <c r="G138" s="157">
        <f>G10+G59+G63+G69+G93+G110+G118+G134+G130+G34</f>
        <v>73157.899999999994</v>
      </c>
      <c r="H138" s="157">
        <f>H10+H59+H63+H69+H93+H110+H118+H134+H130+H34+0.1</f>
        <v>81229.599999999991</v>
      </c>
    </row>
    <row r="139" spans="1:8" ht="18.75" hidden="1" x14ac:dyDescent="0.3">
      <c r="A139" s="45"/>
      <c r="G139" s="158"/>
      <c r="H139" s="158"/>
    </row>
    <row r="140" spans="1:8" ht="18.75" hidden="1" x14ac:dyDescent="0.3">
      <c r="F140" s="151">
        <v>52719.9</v>
      </c>
      <c r="G140" s="158"/>
      <c r="H140" s="158"/>
    </row>
    <row r="141" spans="1:8" hidden="1" x14ac:dyDescent="0.2">
      <c r="G141" s="158"/>
      <c r="H141" s="158"/>
    </row>
    <row r="142" spans="1:8" hidden="1" x14ac:dyDescent="0.2">
      <c r="E142" s="132" t="s">
        <v>233</v>
      </c>
      <c r="F142" s="148">
        <f>F138-F140</f>
        <v>25810.499999999993</v>
      </c>
      <c r="G142" s="158"/>
      <c r="H142" s="158"/>
    </row>
    <row r="143" spans="1:8" hidden="1" x14ac:dyDescent="0.2">
      <c r="G143" s="158"/>
      <c r="H143" s="158"/>
    </row>
    <row r="144" spans="1:8" hidden="1" x14ac:dyDescent="0.2">
      <c r="G144" s="158"/>
      <c r="H144" s="158"/>
    </row>
    <row r="145" spans="6:20" hidden="1" x14ac:dyDescent="0.2">
      <c r="G145" s="158"/>
      <c r="H145" s="158"/>
    </row>
    <row r="146" spans="6:20" hidden="1" x14ac:dyDescent="0.2">
      <c r="G146" s="158"/>
      <c r="H146" s="158"/>
    </row>
    <row r="147" spans="6:20" hidden="1" x14ac:dyDescent="0.2">
      <c r="G147" s="158"/>
      <c r="H147" s="158"/>
    </row>
    <row r="148" spans="6:20" x14ac:dyDescent="0.2">
      <c r="G148" s="158"/>
      <c r="H148" s="158"/>
    </row>
    <row r="149" spans="6:20" x14ac:dyDescent="0.2">
      <c r="F149" s="148"/>
    </row>
    <row r="151" spans="6:20" ht="22.5" x14ac:dyDescent="0.3">
      <c r="F151" s="152"/>
      <c r="T151" s="51"/>
    </row>
  </sheetData>
  <autoFilter ref="A7:F138"/>
  <mergeCells count="8">
    <mergeCell ref="A5:H5"/>
    <mergeCell ref="G7:H7"/>
    <mergeCell ref="A7:A8"/>
    <mergeCell ref="C7:C8"/>
    <mergeCell ref="B7:B8"/>
    <mergeCell ref="D7:D8"/>
    <mergeCell ref="E7:E8"/>
    <mergeCell ref="F7:F8"/>
  </mergeCells>
  <pageMargins left="0.39370078740157483" right="0" top="0.19685039370078741" bottom="0.19685039370078741" header="0.39370078740157483" footer="0.19685039370078741"/>
  <pageSetup scale="57" fitToHeight="0" orientation="portrait" r:id="rId1"/>
  <headerFooter alignWithMargins="0"/>
  <rowBreaks count="4" manualBreakCount="4">
    <brk id="62" max="7" man="1"/>
    <brk id="96" max="7" man="1"/>
    <brk id="117" max="7" man="1"/>
    <brk id="13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BreakPreview" zoomScale="106" zoomScaleNormal="100" zoomScaleSheetLayoutView="106" workbookViewId="0">
      <selection activeCell="E5" sqref="E5"/>
    </sheetView>
  </sheetViews>
  <sheetFormatPr defaultRowHeight="15.75" x14ac:dyDescent="0.25"/>
  <cols>
    <col min="1" max="1" width="44.85546875" style="56" customWidth="1"/>
    <col min="2" max="2" width="35.85546875" style="54" customWidth="1"/>
    <col min="3" max="3" width="18.28515625" style="57" customWidth="1"/>
    <col min="4" max="5" width="12" style="55" customWidth="1"/>
    <col min="6" max="15" width="9.140625" style="55"/>
  </cols>
  <sheetData>
    <row r="1" spans="1:5" x14ac:dyDescent="0.25">
      <c r="A1" s="160"/>
      <c r="E1" s="66" t="s">
        <v>507</v>
      </c>
    </row>
    <row r="2" spans="1:5" x14ac:dyDescent="0.25">
      <c r="E2" s="66" t="s">
        <v>17</v>
      </c>
    </row>
    <row r="3" spans="1:5" x14ac:dyDescent="0.25">
      <c r="E3" s="66" t="s">
        <v>16</v>
      </c>
    </row>
    <row r="4" spans="1:5" x14ac:dyDescent="0.25">
      <c r="E4" s="66" t="s">
        <v>578</v>
      </c>
    </row>
    <row r="6" spans="1:5" ht="30.75" customHeight="1" x14ac:dyDescent="0.25">
      <c r="A6" s="302" t="s">
        <v>402</v>
      </c>
      <c r="B6" s="302"/>
      <c r="C6" s="302"/>
      <c r="D6" s="302"/>
      <c r="E6" s="302"/>
    </row>
    <row r="7" spans="1:5" x14ac:dyDescent="0.25">
      <c r="E7" s="109" t="s">
        <v>400</v>
      </c>
    </row>
    <row r="8" spans="1:5" ht="47.25" customHeight="1" x14ac:dyDescent="0.25">
      <c r="A8" s="299" t="s">
        <v>247</v>
      </c>
      <c r="B8" s="299" t="s">
        <v>248</v>
      </c>
      <c r="C8" s="297" t="s">
        <v>398</v>
      </c>
      <c r="D8" s="301" t="s">
        <v>397</v>
      </c>
      <c r="E8" s="301"/>
    </row>
    <row r="9" spans="1:5" ht="15.75" customHeight="1" x14ac:dyDescent="0.25">
      <c r="A9" s="300"/>
      <c r="B9" s="300"/>
      <c r="C9" s="298"/>
      <c r="D9" s="59" t="s">
        <v>399</v>
      </c>
      <c r="E9" s="59" t="s">
        <v>403</v>
      </c>
    </row>
    <row r="10" spans="1:5" x14ac:dyDescent="0.25">
      <c r="A10" s="58">
        <v>1</v>
      </c>
      <c r="B10" s="59">
        <v>2</v>
      </c>
      <c r="C10" s="60">
        <v>3</v>
      </c>
      <c r="D10" s="159">
        <v>4</v>
      </c>
      <c r="E10" s="159">
        <v>5</v>
      </c>
    </row>
    <row r="11" spans="1:5" ht="30.75" customHeight="1" x14ac:dyDescent="0.25">
      <c r="A11" s="61" t="s">
        <v>249</v>
      </c>
      <c r="B11" s="62" t="s">
        <v>250</v>
      </c>
      <c r="C11" s="65">
        <f>C12</f>
        <v>0</v>
      </c>
      <c r="D11" s="65">
        <f t="shared" ref="D11:E11" si="0">D12</f>
        <v>0</v>
      </c>
      <c r="E11" s="65">
        <f t="shared" si="0"/>
        <v>0</v>
      </c>
    </row>
    <row r="12" spans="1:5" ht="31.5" customHeight="1" x14ac:dyDescent="0.25">
      <c r="A12" s="61" t="s">
        <v>251</v>
      </c>
      <c r="B12" s="63" t="s">
        <v>252</v>
      </c>
      <c r="C12" s="65">
        <f>C13+C18</f>
        <v>0</v>
      </c>
      <c r="D12" s="65">
        <f t="shared" ref="D12:E12" si="1">D13+D18</f>
        <v>0</v>
      </c>
      <c r="E12" s="65">
        <f t="shared" si="1"/>
        <v>0</v>
      </c>
    </row>
    <row r="13" spans="1:5" ht="15" customHeight="1" x14ac:dyDescent="0.25">
      <c r="A13" s="61" t="s">
        <v>253</v>
      </c>
      <c r="B13" s="63" t="s">
        <v>254</v>
      </c>
      <c r="C13" s="65">
        <f>C14</f>
        <v>-78530.399999999994</v>
      </c>
      <c r="D13" s="65">
        <f t="shared" ref="D13:E15" si="2">D14</f>
        <v>-73157.899999999994</v>
      </c>
      <c r="E13" s="65">
        <f t="shared" si="2"/>
        <v>-81229.3</v>
      </c>
    </row>
    <row r="14" spans="1:5" ht="28.5" customHeight="1" x14ac:dyDescent="0.25">
      <c r="A14" s="61" t="s">
        <v>255</v>
      </c>
      <c r="B14" s="63" t="s">
        <v>256</v>
      </c>
      <c r="C14" s="65">
        <f>C15</f>
        <v>-78530.399999999994</v>
      </c>
      <c r="D14" s="65">
        <f t="shared" si="2"/>
        <v>-73157.899999999994</v>
      </c>
      <c r="E14" s="65">
        <f t="shared" si="2"/>
        <v>-81229.3</v>
      </c>
    </row>
    <row r="15" spans="1:5" ht="30" customHeight="1" x14ac:dyDescent="0.25">
      <c r="A15" s="61" t="s">
        <v>257</v>
      </c>
      <c r="B15" s="63" t="s">
        <v>258</v>
      </c>
      <c r="C15" s="65">
        <f>C16</f>
        <v>-78530.399999999994</v>
      </c>
      <c r="D15" s="65">
        <f t="shared" si="2"/>
        <v>-73157.899999999994</v>
      </c>
      <c r="E15" s="65">
        <f t="shared" si="2"/>
        <v>-81229.3</v>
      </c>
    </row>
    <row r="16" spans="1:5" ht="60" customHeight="1" x14ac:dyDescent="0.25">
      <c r="A16" s="61" t="s">
        <v>259</v>
      </c>
      <c r="B16" s="63" t="s">
        <v>260</v>
      </c>
      <c r="C16" s="65">
        <f>-Доходы!E57</f>
        <v>-78530.399999999994</v>
      </c>
      <c r="D16" s="65">
        <f>-Доходы!F57</f>
        <v>-73157.899999999994</v>
      </c>
      <c r="E16" s="65">
        <f>-Доходы!G57</f>
        <v>-81229.3</v>
      </c>
    </row>
    <row r="17" spans="1:5" ht="14.25" customHeight="1" x14ac:dyDescent="0.25">
      <c r="A17" s="61" t="s">
        <v>313</v>
      </c>
      <c r="B17" s="63" t="s">
        <v>314</v>
      </c>
      <c r="C17" s="65">
        <f>C18</f>
        <v>78530.400000000009</v>
      </c>
      <c r="D17" s="65">
        <f t="shared" ref="D17:E19" si="3">D18</f>
        <v>73157.899999999994</v>
      </c>
      <c r="E17" s="65">
        <f t="shared" si="3"/>
        <v>81229.3</v>
      </c>
    </row>
    <row r="18" spans="1:5" ht="29.25" customHeight="1" x14ac:dyDescent="0.25">
      <c r="A18" s="61" t="s">
        <v>261</v>
      </c>
      <c r="B18" s="63" t="s">
        <v>262</v>
      </c>
      <c r="C18" s="65">
        <f>C19</f>
        <v>78530.400000000009</v>
      </c>
      <c r="D18" s="65">
        <f t="shared" si="3"/>
        <v>73157.899999999994</v>
      </c>
      <c r="E18" s="65">
        <f t="shared" si="3"/>
        <v>81229.3</v>
      </c>
    </row>
    <row r="19" spans="1:5" ht="30.75" customHeight="1" x14ac:dyDescent="0.25">
      <c r="A19" s="61" t="s">
        <v>263</v>
      </c>
      <c r="B19" s="63" t="s">
        <v>264</v>
      </c>
      <c r="C19" s="65">
        <f>C20</f>
        <v>78530.400000000009</v>
      </c>
      <c r="D19" s="65">
        <f t="shared" si="3"/>
        <v>73157.899999999994</v>
      </c>
      <c r="E19" s="65">
        <f t="shared" si="3"/>
        <v>81229.3</v>
      </c>
    </row>
    <row r="20" spans="1:5" ht="60" customHeight="1" x14ac:dyDescent="0.25">
      <c r="A20" s="61" t="s">
        <v>265</v>
      </c>
      <c r="B20" s="63" t="s">
        <v>266</v>
      </c>
      <c r="C20" s="65">
        <f>ВСР!G143</f>
        <v>78530.400000000009</v>
      </c>
      <c r="D20" s="65">
        <f>ВСР!H143</f>
        <v>73157.899999999994</v>
      </c>
      <c r="E20" s="63">
        <f>ВСР!I143</f>
        <v>81229.3</v>
      </c>
    </row>
  </sheetData>
  <mergeCells count="5">
    <mergeCell ref="C8:C9"/>
    <mergeCell ref="B8:B9"/>
    <mergeCell ref="A8:A9"/>
    <mergeCell ref="D8:E8"/>
    <mergeCell ref="A6:E6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2019-03-12T06:19:09Z</dcterms:modified>
</cp:coreProperties>
</file>